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45" windowWidth="7740" windowHeight="5295" tabRatio="907"/>
  </bookViews>
  <sheets>
    <sheet name="Figure 5.14" sheetId="1" r:id="rId1"/>
    <sheet name="Figure 5.15" sheetId="38" r:id="rId2"/>
    <sheet name="Figure 5.16" sheetId="21" r:id="rId3"/>
    <sheet name="Figure 5.17" sheetId="33" r:id="rId4"/>
    <sheet name="Figure 5.27" sheetId="39" r:id="rId5"/>
    <sheet name="Figure 5.28" sheetId="41" r:id="rId6"/>
    <sheet name="Figure 5.29" sheetId="43" r:id="rId7"/>
  </sheets>
  <calcPr calcId="125725"/>
</workbook>
</file>

<file path=xl/calcChain.xml><?xml version="1.0" encoding="utf-8"?>
<calcChain xmlns="http://schemas.openxmlformats.org/spreadsheetml/2006/main">
  <c r="D38" i="38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N35"/>
  <c r="K35"/>
  <c r="F35"/>
  <c r="E35"/>
  <c r="E36" s="1"/>
  <c r="D35"/>
  <c r="D36" s="1"/>
  <c r="D37" s="1"/>
  <c r="C35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F36" l="1"/>
  <c r="E37"/>
  <c r="G36"/>
  <c r="G35"/>
  <c r="N36"/>
  <c r="O35"/>
  <c r="P35" s="1"/>
  <c r="O36" l="1"/>
  <c r="P36" s="1"/>
  <c r="N37"/>
  <c r="J35"/>
  <c r="L35" s="1"/>
  <c r="K36" s="1"/>
  <c r="H35"/>
  <c r="I35" s="1"/>
  <c r="F37"/>
  <c r="E38"/>
  <c r="G37"/>
  <c r="O37" l="1"/>
  <c r="P37" s="1"/>
  <c r="N38"/>
  <c r="F38"/>
  <c r="E39"/>
  <c r="G38"/>
  <c r="H36"/>
  <c r="J36" s="1"/>
  <c r="L36" s="1"/>
  <c r="K37" s="1"/>
  <c r="F39" l="1"/>
  <c r="E40"/>
  <c r="G39"/>
  <c r="O38"/>
  <c r="P38" s="1"/>
  <c r="N39"/>
  <c r="I36"/>
  <c r="O39" l="1"/>
  <c r="P39" s="1"/>
  <c r="N40"/>
  <c r="H37"/>
  <c r="J37" s="1"/>
  <c r="L37" s="1"/>
  <c r="K38" s="1"/>
  <c r="I37"/>
  <c r="F40"/>
  <c r="E41"/>
  <c r="G40"/>
  <c r="F41" l="1"/>
  <c r="E42"/>
  <c r="G41"/>
  <c r="H38"/>
  <c r="J38" s="1"/>
  <c r="L38" s="1"/>
  <c r="K39" s="1"/>
  <c r="O40"/>
  <c r="P40" s="1"/>
  <c r="N41"/>
  <c r="F42" l="1"/>
  <c r="E43"/>
  <c r="G42"/>
  <c r="O41"/>
  <c r="P41" s="1"/>
  <c r="N42"/>
  <c r="I38"/>
  <c r="H39" l="1"/>
  <c r="J39" s="1"/>
  <c r="L39" s="1"/>
  <c r="K40" s="1"/>
  <c r="I39"/>
  <c r="F43"/>
  <c r="E44"/>
  <c r="G43"/>
  <c r="O42"/>
  <c r="P42" s="1"/>
  <c r="N43"/>
  <c r="N44" l="1"/>
  <c r="O43"/>
  <c r="P43" s="1"/>
  <c r="E45"/>
  <c r="F44"/>
  <c r="G44"/>
  <c r="H40"/>
  <c r="J40" s="1"/>
  <c r="L40" s="1"/>
  <c r="K41" s="1"/>
  <c r="E46" l="1"/>
  <c r="G45"/>
  <c r="F45"/>
  <c r="N45"/>
  <c r="O44"/>
  <c r="P44" s="1"/>
  <c r="I40"/>
  <c r="E47" l="1"/>
  <c r="G46"/>
  <c r="F46"/>
  <c r="H41"/>
  <c r="J41" s="1"/>
  <c r="L41" s="1"/>
  <c r="K42" s="1"/>
  <c r="N46"/>
  <c r="O45"/>
  <c r="P45" s="1"/>
  <c r="N47" l="1"/>
  <c r="O46"/>
  <c r="P46" s="1"/>
  <c r="E48"/>
  <c r="G47"/>
  <c r="F47"/>
  <c r="I41"/>
  <c r="H42" l="1"/>
  <c r="J42" s="1"/>
  <c r="L42" s="1"/>
  <c r="K43" s="1"/>
  <c r="I42"/>
  <c r="E49"/>
  <c r="G48"/>
  <c r="F48"/>
  <c r="N48"/>
  <c r="O47"/>
  <c r="P47" s="1"/>
  <c r="E50" l="1"/>
  <c r="G49"/>
  <c r="F49"/>
  <c r="L43"/>
  <c r="K44" s="1"/>
  <c r="N49"/>
  <c r="O48"/>
  <c r="P48" s="1"/>
  <c r="H43"/>
  <c r="J43" s="1"/>
  <c r="I43"/>
  <c r="N50" l="1"/>
  <c r="O49"/>
  <c r="P49" s="1"/>
  <c r="E51"/>
  <c r="G50"/>
  <c r="F50"/>
  <c r="L44"/>
  <c r="K45" s="1"/>
  <c r="H44"/>
  <c r="J44" s="1"/>
  <c r="I44"/>
  <c r="H45" l="1"/>
  <c r="J45" s="1"/>
  <c r="L45" s="1"/>
  <c r="K46" s="1"/>
  <c r="E52"/>
  <c r="G51"/>
  <c r="F51"/>
  <c r="N51"/>
  <c r="O50"/>
  <c r="P50" s="1"/>
  <c r="N52" l="1"/>
  <c r="O51"/>
  <c r="P51" s="1"/>
  <c r="E53"/>
  <c r="G52"/>
  <c r="F52"/>
  <c r="I45"/>
  <c r="H46" l="1"/>
  <c r="J46" s="1"/>
  <c r="L46" s="1"/>
  <c r="K47" s="1"/>
  <c r="E54"/>
  <c r="G53"/>
  <c r="F53"/>
  <c r="N53"/>
  <c r="O52"/>
  <c r="P52" s="1"/>
  <c r="N54" l="1"/>
  <c r="O53"/>
  <c r="P53" s="1"/>
  <c r="E55"/>
  <c r="G54"/>
  <c r="F54"/>
  <c r="I46"/>
  <c r="H47" l="1"/>
  <c r="J47" s="1"/>
  <c r="L47" s="1"/>
  <c r="K48" s="1"/>
  <c r="E56"/>
  <c r="G55"/>
  <c r="F55"/>
  <c r="N55"/>
  <c r="O54"/>
  <c r="P54" s="1"/>
  <c r="N56" l="1"/>
  <c r="O55"/>
  <c r="P55" s="1"/>
  <c r="E57"/>
  <c r="G56"/>
  <c r="F56"/>
  <c r="I47"/>
  <c r="C35" i="1"/>
  <c r="D35"/>
  <c r="D36" s="1"/>
  <c r="D37" s="1"/>
  <c r="E35"/>
  <c r="F35"/>
  <c r="G35"/>
  <c r="H35"/>
  <c r="K35"/>
  <c r="N35"/>
  <c r="O35" s="1"/>
  <c r="P35" s="1"/>
  <c r="C36"/>
  <c r="E36"/>
  <c r="F36" s="1"/>
  <c r="C37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D38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G36"/>
  <c r="N36"/>
  <c r="O36" s="1"/>
  <c r="P36" s="1"/>
  <c r="I35"/>
  <c r="H36" s="1"/>
  <c r="J35"/>
  <c r="L35"/>
  <c r="K36" s="1"/>
  <c r="N37" l="1"/>
  <c r="O37" s="1"/>
  <c r="P37" s="1"/>
  <c r="H48" i="38"/>
  <c r="J48" s="1"/>
  <c r="L48" s="1"/>
  <c r="K49" s="1"/>
  <c r="E58"/>
  <c r="G57"/>
  <c r="F57"/>
  <c r="N57"/>
  <c r="O56"/>
  <c r="P56" s="1"/>
  <c r="J36" i="1"/>
  <c r="L36" s="1"/>
  <c r="K37" s="1"/>
  <c r="I36"/>
  <c r="E37"/>
  <c r="N38" l="1"/>
  <c r="N39" s="1"/>
  <c r="N40" s="1"/>
  <c r="O40" s="1"/>
  <c r="P40" s="1"/>
  <c r="E59" i="38"/>
  <c r="G58"/>
  <c r="F58"/>
  <c r="I48"/>
  <c r="N58"/>
  <c r="O57"/>
  <c r="P57" s="1"/>
  <c r="G37" i="1"/>
  <c r="F37"/>
  <c r="E38"/>
  <c r="H37"/>
  <c r="I37" s="1"/>
  <c r="N41" l="1"/>
  <c r="N42" s="1"/>
  <c r="O38"/>
  <c r="P38" s="1"/>
  <c r="O39"/>
  <c r="P39" s="1"/>
  <c r="N59" i="38"/>
  <c r="O58"/>
  <c r="P58" s="1"/>
  <c r="E60"/>
  <c r="G59"/>
  <c r="F59"/>
  <c r="I49"/>
  <c r="H49"/>
  <c r="J49" s="1"/>
  <c r="L49" s="1"/>
  <c r="K50" s="1"/>
  <c r="O41" i="1"/>
  <c r="P41" s="1"/>
  <c r="F38"/>
  <c r="E39"/>
  <c r="G38"/>
  <c r="H38" s="1"/>
  <c r="I38" s="1"/>
  <c r="J37"/>
  <c r="L37" s="1"/>
  <c r="K38" s="1"/>
  <c r="H50" i="38" l="1"/>
  <c r="J50" s="1"/>
  <c r="E61"/>
  <c r="G60"/>
  <c r="F60"/>
  <c r="N60"/>
  <c r="O59"/>
  <c r="P59" s="1"/>
  <c r="L50"/>
  <c r="K51" s="1"/>
  <c r="H39" i="1"/>
  <c r="I39" s="1"/>
  <c r="F39"/>
  <c r="E40"/>
  <c r="G39"/>
  <c r="N43"/>
  <c r="O42"/>
  <c r="P42" s="1"/>
  <c r="J38"/>
  <c r="L38" s="1"/>
  <c r="K39" s="1"/>
  <c r="E62" i="38" l="1"/>
  <c r="G61"/>
  <c r="F61"/>
  <c r="I50"/>
  <c r="N61"/>
  <c r="O60"/>
  <c r="P60" s="1"/>
  <c r="O43" i="1"/>
  <c r="P43" s="1"/>
  <c r="N44"/>
  <c r="E41"/>
  <c r="F40"/>
  <c r="G40"/>
  <c r="J39"/>
  <c r="L39" s="1"/>
  <c r="K40" s="1"/>
  <c r="N62" i="38" l="1"/>
  <c r="O61"/>
  <c r="P61" s="1"/>
  <c r="E63"/>
  <c r="G62"/>
  <c r="F62"/>
  <c r="I51"/>
  <c r="H51"/>
  <c r="J51" s="1"/>
  <c r="L51" s="1"/>
  <c r="K52" s="1"/>
  <c r="F41" i="1"/>
  <c r="E42"/>
  <c r="G41"/>
  <c r="O44"/>
  <c r="P44" s="1"/>
  <c r="N45"/>
  <c r="J40"/>
  <c r="L40" s="1"/>
  <c r="K41" s="1"/>
  <c r="H40"/>
  <c r="I40" s="1"/>
  <c r="E64" i="38" l="1"/>
  <c r="G63"/>
  <c r="F63"/>
  <c r="N63"/>
  <c r="O62"/>
  <c r="P62" s="1"/>
  <c r="I52"/>
  <c r="H52"/>
  <c r="J52" s="1"/>
  <c r="L52" s="1"/>
  <c r="K53" s="1"/>
  <c r="E43" i="1"/>
  <c r="G42"/>
  <c r="F42"/>
  <c r="H41"/>
  <c r="I41" s="1"/>
  <c r="O45"/>
  <c r="P45" s="1"/>
  <c r="N46"/>
  <c r="J41"/>
  <c r="L41" s="1"/>
  <c r="K42" s="1"/>
  <c r="I53" i="38" l="1"/>
  <c r="H53"/>
  <c r="J53" s="1"/>
  <c r="L53" s="1"/>
  <c r="K54" s="1"/>
  <c r="E65"/>
  <c r="G64"/>
  <c r="F64"/>
  <c r="N64"/>
  <c r="O63"/>
  <c r="P63" s="1"/>
  <c r="H42" i="1"/>
  <c r="I42"/>
  <c r="O46"/>
  <c r="P46" s="1"/>
  <c r="N47"/>
  <c r="G43"/>
  <c r="E44"/>
  <c r="F43"/>
  <c r="J42"/>
  <c r="L42" s="1"/>
  <c r="K43" s="1"/>
  <c r="N65" i="38" l="1"/>
  <c r="O64"/>
  <c r="P64" s="1"/>
  <c r="E66"/>
  <c r="G65"/>
  <c r="F65"/>
  <c r="I54"/>
  <c r="H54"/>
  <c r="J54" s="1"/>
  <c r="L54" s="1"/>
  <c r="G44" i="1"/>
  <c r="F44"/>
  <c r="E45"/>
  <c r="O47"/>
  <c r="P47" s="1"/>
  <c r="N48"/>
  <c r="H43"/>
  <c r="I43" s="1"/>
  <c r="J43"/>
  <c r="L43" s="1"/>
  <c r="K44" s="1"/>
  <c r="K55" i="38" l="1"/>
  <c r="Q35"/>
  <c r="R35" s="1"/>
  <c r="E67"/>
  <c r="G66"/>
  <c r="F66"/>
  <c r="I55"/>
  <c r="H55"/>
  <c r="J55" s="1"/>
  <c r="N66"/>
  <c r="O65"/>
  <c r="P65" s="1"/>
  <c r="H44" i="1"/>
  <c r="I44" s="1"/>
  <c r="O48"/>
  <c r="P48" s="1"/>
  <c r="N49"/>
  <c r="E46"/>
  <c r="G45"/>
  <c r="F45"/>
  <c r="J44"/>
  <c r="L44" s="1"/>
  <c r="K45" s="1"/>
  <c r="E68" i="38" l="1"/>
  <c r="G67"/>
  <c r="F67"/>
  <c r="L55"/>
  <c r="K56" s="1"/>
  <c r="N67"/>
  <c r="O66"/>
  <c r="P66" s="1"/>
  <c r="I56"/>
  <c r="H56"/>
  <c r="J56" s="1"/>
  <c r="Q36"/>
  <c r="R36" s="1"/>
  <c r="S35"/>
  <c r="H45" i="1"/>
  <c r="I45" s="1"/>
  <c r="O49"/>
  <c r="P49" s="1"/>
  <c r="N50"/>
  <c r="F46"/>
  <c r="G46"/>
  <c r="E47"/>
  <c r="Q37" i="38" l="1"/>
  <c r="R37" s="1"/>
  <c r="S36"/>
  <c r="H57"/>
  <c r="J57" s="1"/>
  <c r="N68"/>
  <c r="O67"/>
  <c r="P67" s="1"/>
  <c r="E69"/>
  <c r="G68"/>
  <c r="F68"/>
  <c r="L56"/>
  <c r="K57" s="1"/>
  <c r="H46" i="1"/>
  <c r="I46"/>
  <c r="F47"/>
  <c r="E48"/>
  <c r="G47"/>
  <c r="O50"/>
  <c r="P50" s="1"/>
  <c r="N51"/>
  <c r="J46"/>
  <c r="J45"/>
  <c r="L45" s="1"/>
  <c r="K46" s="1"/>
  <c r="E70" i="38" l="1"/>
  <c r="G69"/>
  <c r="F69"/>
  <c r="N69"/>
  <c r="O68"/>
  <c r="P68" s="1"/>
  <c r="Q38"/>
  <c r="R38" s="1"/>
  <c r="S37"/>
  <c r="L57"/>
  <c r="K58" s="1"/>
  <c r="I57"/>
  <c r="G48" i="1"/>
  <c r="F48"/>
  <c r="E49"/>
  <c r="H47"/>
  <c r="I47" s="1"/>
  <c r="O51"/>
  <c r="P51" s="1"/>
  <c r="N52"/>
  <c r="L46"/>
  <c r="K47" s="1"/>
  <c r="H58" i="38" l="1"/>
  <c r="J58" s="1"/>
  <c r="L58" s="1"/>
  <c r="K59" s="1"/>
  <c r="E71"/>
  <c r="G70"/>
  <c r="F70"/>
  <c r="Q39"/>
  <c r="R39" s="1"/>
  <c r="S38"/>
  <c r="N70"/>
  <c r="O70" s="1"/>
  <c r="P70" s="1"/>
  <c r="O69"/>
  <c r="P69" s="1"/>
  <c r="H48" i="1"/>
  <c r="I48"/>
  <c r="O52"/>
  <c r="P52" s="1"/>
  <c r="N53"/>
  <c r="F49"/>
  <c r="E50"/>
  <c r="G49"/>
  <c r="L47"/>
  <c r="K48" s="1"/>
  <c r="J47"/>
  <c r="J48"/>
  <c r="Q40" i="38" l="1"/>
  <c r="R40" s="1"/>
  <c r="S39"/>
  <c r="E72"/>
  <c r="G71"/>
  <c r="F71"/>
  <c r="I58"/>
  <c r="G50" i="1"/>
  <c r="E51"/>
  <c r="F50"/>
  <c r="N54"/>
  <c r="O53"/>
  <c r="P53" s="1"/>
  <c r="H49"/>
  <c r="I49" s="1"/>
  <c r="L48"/>
  <c r="K49" s="1"/>
  <c r="E73" i="38" l="1"/>
  <c r="G72"/>
  <c r="F72"/>
  <c r="Q41"/>
  <c r="R41" s="1"/>
  <c r="S40"/>
  <c r="I59"/>
  <c r="H59"/>
  <c r="J59" s="1"/>
  <c r="L59" s="1"/>
  <c r="K60" s="1"/>
  <c r="H50" i="1"/>
  <c r="I50" s="1"/>
  <c r="O54"/>
  <c r="P54" s="1"/>
  <c r="N55"/>
  <c r="E52"/>
  <c r="G51"/>
  <c r="F51"/>
  <c r="J49"/>
  <c r="L49" s="1"/>
  <c r="K50" s="1"/>
  <c r="E74" i="38" l="1"/>
  <c r="G73"/>
  <c r="F73"/>
  <c r="H60"/>
  <c r="J60" s="1"/>
  <c r="L60" s="1"/>
  <c r="K61" s="1"/>
  <c r="Q42"/>
  <c r="R42" s="1"/>
  <c r="S41"/>
  <c r="I51" i="1"/>
  <c r="H51"/>
  <c r="F52"/>
  <c r="E53"/>
  <c r="G52"/>
  <c r="O55"/>
  <c r="P55" s="1"/>
  <c r="N56"/>
  <c r="J50"/>
  <c r="L50" s="1"/>
  <c r="K51" s="1"/>
  <c r="L51" s="1"/>
  <c r="K52" s="1"/>
  <c r="J51"/>
  <c r="Q43" i="38" l="1"/>
  <c r="R43" s="1"/>
  <c r="S42"/>
  <c r="E75"/>
  <c r="G74"/>
  <c r="F74"/>
  <c r="I60"/>
  <c r="E54" i="1"/>
  <c r="G53"/>
  <c r="F53"/>
  <c r="I52"/>
  <c r="H52"/>
  <c r="O56"/>
  <c r="P56" s="1"/>
  <c r="N57"/>
  <c r="J52"/>
  <c r="L52" s="1"/>
  <c r="K53" s="1"/>
  <c r="H61" i="38" l="1"/>
  <c r="J61" s="1"/>
  <c r="L61" s="1"/>
  <c r="K62" s="1"/>
  <c r="E76"/>
  <c r="G75"/>
  <c r="F75"/>
  <c r="Q44"/>
  <c r="R44" s="1"/>
  <c r="S43"/>
  <c r="H53" i="1"/>
  <c r="I53"/>
  <c r="O57"/>
  <c r="P57" s="1"/>
  <c r="N58"/>
  <c r="E55"/>
  <c r="F54"/>
  <c r="G54"/>
  <c r="J53"/>
  <c r="L53" s="1"/>
  <c r="K54" s="1"/>
  <c r="Q45" i="38" l="1"/>
  <c r="R45" s="1"/>
  <c r="S44"/>
  <c r="I61"/>
  <c r="E77"/>
  <c r="G76"/>
  <c r="F76"/>
  <c r="N59" i="1"/>
  <c r="O58"/>
  <c r="P58" s="1"/>
  <c r="H54"/>
  <c r="I54" s="1"/>
  <c r="E56"/>
  <c r="G55"/>
  <c r="F55"/>
  <c r="E78" i="38" l="1"/>
  <c r="G77"/>
  <c r="F77"/>
  <c r="Q46"/>
  <c r="R46" s="1"/>
  <c r="S45"/>
  <c r="I62"/>
  <c r="H62"/>
  <c r="J62" s="1"/>
  <c r="L62" s="1"/>
  <c r="K63" s="1"/>
  <c r="H55" i="1"/>
  <c r="I55"/>
  <c r="G56"/>
  <c r="F56"/>
  <c r="E57"/>
  <c r="J54"/>
  <c r="L54" s="1"/>
  <c r="J55"/>
  <c r="O59"/>
  <c r="P59" s="1"/>
  <c r="N60"/>
  <c r="E79" i="38" l="1"/>
  <c r="G78"/>
  <c r="F78"/>
  <c r="H63"/>
  <c r="J63" s="1"/>
  <c r="L63" s="1"/>
  <c r="K64" s="1"/>
  <c r="Q47"/>
  <c r="R47" s="1"/>
  <c r="S46"/>
  <c r="O60" i="1"/>
  <c r="P60" s="1"/>
  <c r="N61"/>
  <c r="F57"/>
  <c r="E58"/>
  <c r="G57"/>
  <c r="K55"/>
  <c r="L55" s="1"/>
  <c r="K56" s="1"/>
  <c r="Q35"/>
  <c r="R35" s="1"/>
  <c r="H56"/>
  <c r="J56" s="1"/>
  <c r="I56"/>
  <c r="Q48" i="38" l="1"/>
  <c r="R48" s="1"/>
  <c r="S47"/>
  <c r="G79"/>
  <c r="F79"/>
  <c r="I63"/>
  <c r="H57" i="1"/>
  <c r="I57" s="1"/>
  <c r="L56"/>
  <c r="K57" s="1"/>
  <c r="J57"/>
  <c r="Q36"/>
  <c r="R36" s="1"/>
  <c r="S35"/>
  <c r="G58"/>
  <c r="F58"/>
  <c r="E59"/>
  <c r="N62"/>
  <c r="O61"/>
  <c r="P61" s="1"/>
  <c r="H64" i="38" l="1"/>
  <c r="J64" s="1"/>
  <c r="L64" s="1"/>
  <c r="K65" s="1"/>
  <c r="Q49"/>
  <c r="R49" s="1"/>
  <c r="S48"/>
  <c r="H58" i="1"/>
  <c r="I58" s="1"/>
  <c r="N63"/>
  <c r="O62"/>
  <c r="P62" s="1"/>
  <c r="F59"/>
  <c r="E60"/>
  <c r="G59"/>
  <c r="Q37"/>
  <c r="R37" s="1"/>
  <c r="S36"/>
  <c r="J58"/>
  <c r="L57"/>
  <c r="K58" s="1"/>
  <c r="Q50" i="38" l="1"/>
  <c r="R50" s="1"/>
  <c r="S49"/>
  <c r="I64"/>
  <c r="H59" i="1"/>
  <c r="I59"/>
  <c r="Q38"/>
  <c r="R38" s="1"/>
  <c r="S37"/>
  <c r="F60"/>
  <c r="E61"/>
  <c r="G60"/>
  <c r="O63"/>
  <c r="P63" s="1"/>
  <c r="N64"/>
  <c r="L58"/>
  <c r="K59" s="1"/>
  <c r="L59" s="1"/>
  <c r="K60" s="1"/>
  <c r="J59"/>
  <c r="H65" i="38" l="1"/>
  <c r="J65" s="1"/>
  <c r="L65" s="1"/>
  <c r="K66" s="1"/>
  <c r="Q51"/>
  <c r="R51" s="1"/>
  <c r="S50"/>
  <c r="F61" i="1"/>
  <c r="E62"/>
  <c r="G61"/>
  <c r="N65"/>
  <c r="O64"/>
  <c r="P64" s="1"/>
  <c r="S38"/>
  <c r="Q39"/>
  <c r="R39" s="1"/>
  <c r="J60"/>
  <c r="L60" s="1"/>
  <c r="K61" s="1"/>
  <c r="H60"/>
  <c r="I60"/>
  <c r="Q52" i="38" l="1"/>
  <c r="R52" s="1"/>
  <c r="S51"/>
  <c r="I65"/>
  <c r="H61" i="1"/>
  <c r="I61" s="1"/>
  <c r="Q40"/>
  <c r="R40" s="1"/>
  <c r="S39"/>
  <c r="J61"/>
  <c r="L61" s="1"/>
  <c r="K62" s="1"/>
  <c r="N66"/>
  <c r="O65"/>
  <c r="P65" s="1"/>
  <c r="G62"/>
  <c r="F62"/>
  <c r="E63"/>
  <c r="H66" i="38" l="1"/>
  <c r="J66" s="1"/>
  <c r="L66" s="1"/>
  <c r="K67" s="1"/>
  <c r="Q53"/>
  <c r="R53" s="1"/>
  <c r="S52"/>
  <c r="H62" i="1"/>
  <c r="I62"/>
  <c r="S40"/>
  <c r="Q41"/>
  <c r="R41" s="1"/>
  <c r="F63"/>
  <c r="E64"/>
  <c r="G63"/>
  <c r="O66"/>
  <c r="P66" s="1"/>
  <c r="N67"/>
  <c r="J62"/>
  <c r="L62" s="1"/>
  <c r="K63" s="1"/>
  <c r="Q54" i="38" l="1"/>
  <c r="R54" s="1"/>
  <c r="S53"/>
  <c r="I66"/>
  <c r="O67" i="1"/>
  <c r="P67" s="1"/>
  <c r="N68"/>
  <c r="H63"/>
  <c r="I63" s="1"/>
  <c r="G64"/>
  <c r="F64"/>
  <c r="E65"/>
  <c r="S41"/>
  <c r="Q42"/>
  <c r="R42" s="1"/>
  <c r="H67" i="38" l="1"/>
  <c r="J67" s="1"/>
  <c r="L67" s="1"/>
  <c r="K68" s="1"/>
  <c r="Q55"/>
  <c r="R55" s="1"/>
  <c r="S54"/>
  <c r="H64" i="1"/>
  <c r="I64"/>
  <c r="S42"/>
  <c r="Q43"/>
  <c r="R43" s="1"/>
  <c r="F65"/>
  <c r="E66"/>
  <c r="G65"/>
  <c r="N69"/>
  <c r="O68"/>
  <c r="P68" s="1"/>
  <c r="J64"/>
  <c r="J63"/>
  <c r="L63" s="1"/>
  <c r="K64" s="1"/>
  <c r="Q56" i="38" l="1"/>
  <c r="R56" s="1"/>
  <c r="S55"/>
  <c r="I67"/>
  <c r="O69" i="1"/>
  <c r="P69" s="1"/>
  <c r="N70"/>
  <c r="O70" s="1"/>
  <c r="P70" s="1"/>
  <c r="G66"/>
  <c r="F66"/>
  <c r="E67"/>
  <c r="Q44"/>
  <c r="R44" s="1"/>
  <c r="S43"/>
  <c r="H65"/>
  <c r="I65" s="1"/>
  <c r="L64"/>
  <c r="K65" s="1"/>
  <c r="H68" i="38" l="1"/>
  <c r="J68" s="1"/>
  <c r="L68" s="1"/>
  <c r="K69" s="1"/>
  <c r="Q57"/>
  <c r="R57" s="1"/>
  <c r="S56"/>
  <c r="H66" i="1"/>
  <c r="I66" s="1"/>
  <c r="Q45"/>
  <c r="R45" s="1"/>
  <c r="S44"/>
  <c r="F67"/>
  <c r="E68"/>
  <c r="G67"/>
  <c r="J65"/>
  <c r="L65" s="1"/>
  <c r="K66" s="1"/>
  <c r="Q58" i="38" l="1"/>
  <c r="R58" s="1"/>
  <c r="S57"/>
  <c r="I68"/>
  <c r="H67" i="1"/>
  <c r="I67"/>
  <c r="Q46"/>
  <c r="R46" s="1"/>
  <c r="S45"/>
  <c r="G68"/>
  <c r="F68"/>
  <c r="E69"/>
  <c r="J67"/>
  <c r="J66"/>
  <c r="L66" s="1"/>
  <c r="K67" s="1"/>
  <c r="L67" s="1"/>
  <c r="K68" s="1"/>
  <c r="I69" i="38" l="1"/>
  <c r="H69"/>
  <c r="J69" s="1"/>
  <c r="L69" s="1"/>
  <c r="K70" s="1"/>
  <c r="Q59"/>
  <c r="R59" s="1"/>
  <c r="S58"/>
  <c r="E70" i="1"/>
  <c r="G69"/>
  <c r="F69"/>
  <c r="Q47"/>
  <c r="R47" s="1"/>
  <c r="S46"/>
  <c r="H68"/>
  <c r="I68"/>
  <c r="J68"/>
  <c r="L68" s="1"/>
  <c r="K69" s="1"/>
  <c r="Q60" i="38" l="1"/>
  <c r="R60" s="1"/>
  <c r="S59"/>
  <c r="H70"/>
  <c r="J70" s="1"/>
  <c r="L70" s="1"/>
  <c r="K71" s="1"/>
  <c r="I69" i="1"/>
  <c r="H69"/>
  <c r="G70"/>
  <c r="F70"/>
  <c r="E71"/>
  <c r="Q48"/>
  <c r="R48" s="1"/>
  <c r="S47"/>
  <c r="J69"/>
  <c r="L69" s="1"/>
  <c r="K70" s="1"/>
  <c r="Q61" i="38" l="1"/>
  <c r="R61" s="1"/>
  <c r="S60"/>
  <c r="I70"/>
  <c r="F71" i="1"/>
  <c r="G71"/>
  <c r="E72"/>
  <c r="H70"/>
  <c r="I70"/>
  <c r="S48"/>
  <c r="Q49"/>
  <c r="R49" s="1"/>
  <c r="J70"/>
  <c r="L70" s="1"/>
  <c r="K71" s="1"/>
  <c r="H71" i="38" l="1"/>
  <c r="J71" s="1"/>
  <c r="L71" s="1"/>
  <c r="K72" s="1"/>
  <c r="Q62"/>
  <c r="R62" s="1"/>
  <c r="S61"/>
  <c r="Q50" i="1"/>
  <c r="R50" s="1"/>
  <c r="S49"/>
  <c r="H71"/>
  <c r="I71" s="1"/>
  <c r="E73"/>
  <c r="F72"/>
  <c r="G72"/>
  <c r="Q63" i="38" l="1"/>
  <c r="R63" s="1"/>
  <c r="S62"/>
  <c r="I71"/>
  <c r="H72" i="1"/>
  <c r="I72"/>
  <c r="G73"/>
  <c r="E74"/>
  <c r="F73"/>
  <c r="Q51"/>
  <c r="R51" s="1"/>
  <c r="S50"/>
  <c r="J72"/>
  <c r="J71"/>
  <c r="L71" s="1"/>
  <c r="K72" s="1"/>
  <c r="H72" i="38" l="1"/>
  <c r="J72" s="1"/>
  <c r="L72" s="1"/>
  <c r="K73" s="1"/>
  <c r="Q64"/>
  <c r="R64" s="1"/>
  <c r="S63"/>
  <c r="Q52" i="1"/>
  <c r="R52" s="1"/>
  <c r="S51"/>
  <c r="E75"/>
  <c r="F74"/>
  <c r="G74"/>
  <c r="H73"/>
  <c r="I73" s="1"/>
  <c r="L72"/>
  <c r="K73" s="1"/>
  <c r="Q65" i="38" l="1"/>
  <c r="R65" s="1"/>
  <c r="S64"/>
  <c r="I72"/>
  <c r="H74" i="1"/>
  <c r="I74"/>
  <c r="G75"/>
  <c r="E76"/>
  <c r="F75"/>
  <c r="Q53"/>
  <c r="R53" s="1"/>
  <c r="S52"/>
  <c r="L73"/>
  <c r="K74" s="1"/>
  <c r="J73"/>
  <c r="J74"/>
  <c r="H73" i="38" l="1"/>
  <c r="J73" s="1"/>
  <c r="L73" s="1"/>
  <c r="K74" s="1"/>
  <c r="Q66"/>
  <c r="R66" s="1"/>
  <c r="S65"/>
  <c r="Q54" i="1"/>
  <c r="R54" s="1"/>
  <c r="S53"/>
  <c r="E77"/>
  <c r="F76"/>
  <c r="G76"/>
  <c r="I75"/>
  <c r="H75"/>
  <c r="L74"/>
  <c r="K75" s="1"/>
  <c r="L75" s="1"/>
  <c r="K76" s="1"/>
  <c r="J75"/>
  <c r="Q67" i="38" l="1"/>
  <c r="R67" s="1"/>
  <c r="S66"/>
  <c r="I73"/>
  <c r="H76" i="1"/>
  <c r="I76" s="1"/>
  <c r="G77"/>
  <c r="E78"/>
  <c r="F77"/>
  <c r="S54"/>
  <c r="Q55"/>
  <c r="R55" s="1"/>
  <c r="J76"/>
  <c r="L76" s="1"/>
  <c r="K77" s="1"/>
  <c r="H74" i="38" l="1"/>
  <c r="J74" s="1"/>
  <c r="L74" s="1"/>
  <c r="K75" s="1"/>
  <c r="Q68"/>
  <c r="R68" s="1"/>
  <c r="S67"/>
  <c r="H77" i="1"/>
  <c r="I77" s="1"/>
  <c r="Q56"/>
  <c r="R56" s="1"/>
  <c r="S55"/>
  <c r="E79"/>
  <c r="F78"/>
  <c r="G78"/>
  <c r="Q69" i="38" l="1"/>
  <c r="R69" s="1"/>
  <c r="S68"/>
  <c r="I74"/>
  <c r="H78" i="1"/>
  <c r="I78"/>
  <c r="G79"/>
  <c r="F79"/>
  <c r="S56"/>
  <c r="Q57"/>
  <c r="R57" s="1"/>
  <c r="J78"/>
  <c r="J77"/>
  <c r="L77" s="1"/>
  <c r="K78" s="1"/>
  <c r="L78" s="1"/>
  <c r="K79" s="1"/>
  <c r="H75" i="38" l="1"/>
  <c r="J75" s="1"/>
  <c r="L75" s="1"/>
  <c r="K76" s="1"/>
  <c r="Q70"/>
  <c r="R70" s="1"/>
  <c r="S70" s="1"/>
  <c r="I6" s="1"/>
  <c r="S69"/>
  <c r="S57" i="1"/>
  <c r="Q58"/>
  <c r="R58" s="1"/>
  <c r="H79"/>
  <c r="I79" s="1"/>
  <c r="J79"/>
  <c r="L79" s="1"/>
  <c r="I75" i="38" l="1"/>
  <c r="Q59" i="1"/>
  <c r="R59" s="1"/>
  <c r="S58"/>
  <c r="H76" i="38" l="1"/>
  <c r="J76" s="1"/>
  <c r="L76" s="1"/>
  <c r="K77" s="1"/>
  <c r="Q60" i="1"/>
  <c r="R60" s="1"/>
  <c r="S59"/>
  <c r="I76" i="38" l="1"/>
  <c r="Q61" i="1"/>
  <c r="R61" s="1"/>
  <c r="S60"/>
  <c r="H77" i="38" l="1"/>
  <c r="J77" s="1"/>
  <c r="L77" s="1"/>
  <c r="K78" s="1"/>
  <c r="S61" i="1"/>
  <c r="Q62"/>
  <c r="R62" s="1"/>
  <c r="I77" i="38" l="1"/>
  <c r="Q63" i="1"/>
  <c r="R63" s="1"/>
  <c r="S62"/>
  <c r="H78" i="38" l="1"/>
  <c r="J78" s="1"/>
  <c r="L78" s="1"/>
  <c r="K79" s="1"/>
  <c r="Q64" i="1"/>
  <c r="R64" s="1"/>
  <c r="S63"/>
  <c r="I78" i="38" l="1"/>
  <c r="S64" i="1"/>
  <c r="Q65"/>
  <c r="R65" s="1"/>
  <c r="H79" i="38" l="1"/>
  <c r="J79" s="1"/>
  <c r="L79" s="1"/>
  <c r="S65" i="1"/>
  <c r="Q66"/>
  <c r="R66" s="1"/>
  <c r="I79" i="38" l="1"/>
  <c r="Q67" i="1"/>
  <c r="R67" s="1"/>
  <c r="S66"/>
  <c r="Q68" l="1"/>
  <c r="R68" s="1"/>
  <c r="S67"/>
  <c r="Q69" l="1"/>
  <c r="R69" s="1"/>
  <c r="S68"/>
  <c r="Q70" l="1"/>
  <c r="R70" s="1"/>
  <c r="S70" s="1"/>
  <c r="I6" s="1"/>
  <c r="S69"/>
</calcChain>
</file>

<file path=xl/sharedStrings.xml><?xml version="1.0" encoding="utf-8"?>
<sst xmlns="http://schemas.openxmlformats.org/spreadsheetml/2006/main" count="198" uniqueCount="69">
  <si>
    <t>Retirement Planning</t>
  </si>
  <si>
    <t>Parameters</t>
  </si>
  <si>
    <t>Current income</t>
  </si>
  <si>
    <t>Current savings</t>
  </si>
  <si>
    <t>Employer savings rate</t>
  </si>
  <si>
    <t>Age</t>
  </si>
  <si>
    <t>Return on assets</t>
  </si>
  <si>
    <t xml:space="preserve">   pre-retirement</t>
  </si>
  <si>
    <t xml:space="preserve">   post-retirement</t>
  </si>
  <si>
    <t>Percent of final income spent</t>
  </si>
  <si>
    <t>Model</t>
  </si>
  <si>
    <t>DATA TABLE</t>
  </si>
  <si>
    <t>Parameter</t>
  </si>
  <si>
    <t>Range</t>
  </si>
  <si>
    <t>Base Case Result</t>
  </si>
  <si>
    <t>PARAMETER INFO</t>
  </si>
  <si>
    <t>Base Case</t>
  </si>
  <si>
    <t>% Sensitivity</t>
  </si>
  <si>
    <t>-%</t>
  </si>
  <si>
    <t>+%</t>
  </si>
  <si>
    <t>Retirement age</t>
  </si>
  <si>
    <t>PRE-RETIREMENT</t>
  </si>
  <si>
    <t>Salary</t>
  </si>
  <si>
    <t xml:space="preserve">Beginning of </t>
  </si>
  <si>
    <t xml:space="preserve">End of </t>
  </si>
  <si>
    <t>Year Assets</t>
  </si>
  <si>
    <t>POST-RETIREMENT</t>
  </si>
  <si>
    <t>Spending</t>
  </si>
  <si>
    <t>contribution</t>
  </si>
  <si>
    <t>Contribution</t>
  </si>
  <si>
    <t>Personal</t>
  </si>
  <si>
    <t>Income growth rate (includes inflation)</t>
  </si>
  <si>
    <t>Funds depleted?</t>
  </si>
  <si>
    <t>1=Yes</t>
  </si>
  <si>
    <t>Results</t>
  </si>
  <si>
    <t>Year funds out</t>
  </si>
  <si>
    <t>Personal savings rate</t>
  </si>
  <si>
    <t>10 Pctle</t>
  </si>
  <si>
    <t>90 Pctle</t>
  </si>
  <si>
    <t>Tax Cap</t>
  </si>
  <si>
    <t>Current tax cap</t>
  </si>
  <si>
    <t>Future tax cap</t>
  </si>
  <si>
    <t>Inflation pre- and post-retirement</t>
  </si>
  <si>
    <t>Tax rate</t>
  </si>
  <si>
    <t>Current consumption spending</t>
  </si>
  <si>
    <t>(before tax)</t>
  </si>
  <si>
    <t xml:space="preserve">College </t>
  </si>
  <si>
    <t xml:space="preserve">Contribution </t>
  </si>
  <si>
    <t>College</t>
  </si>
  <si>
    <t>Fund</t>
  </si>
  <si>
    <t>College fund</t>
  </si>
  <si>
    <t>College fund target</t>
  </si>
  <si>
    <t>College fund return</t>
  </si>
  <si>
    <t>Decisions</t>
  </si>
  <si>
    <t>(after tax)</t>
  </si>
  <si>
    <t>Version 3</t>
  </si>
  <si>
    <t>Retirement travel costs</t>
  </si>
  <si>
    <t>Tornado chart inputs</t>
  </si>
  <si>
    <t>Total Personal</t>
  </si>
  <si>
    <t>Employer</t>
  </si>
  <si>
    <t>Withdrawal</t>
  </si>
  <si>
    <t>10th Percentile</t>
  </si>
  <si>
    <t>90th Percentile</t>
  </si>
  <si>
    <t>Return (pre-retirement)</t>
  </si>
  <si>
    <t>Return (post-retirement)</t>
  </si>
  <si>
    <t>Tax (post-retirement)</t>
  </si>
  <si>
    <t>Tax (pre-retirement)</t>
  </si>
  <si>
    <t>Retirement Age</t>
  </si>
  <si>
    <t>Percent of pre-ret. consumption spent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</si>
</sst>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7">
    <font>
      <sz val="12"/>
      <name val="Times New Roman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6" fontId="0" fillId="0" borderId="0" xfId="0" applyNumberFormat="1"/>
    <xf numFmtId="0" fontId="0" fillId="0" borderId="0" xfId="0" quotePrefix="1" applyAlignment="1">
      <alignment horizontal="left"/>
    </xf>
    <xf numFmtId="9" fontId="0" fillId="0" borderId="0" xfId="0" applyNumberFormat="1"/>
    <xf numFmtId="0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2" fillId="0" borderId="0" xfId="0" applyFont="1"/>
    <xf numFmtId="15" fontId="2" fillId="0" borderId="0" xfId="0" applyNumberFormat="1" applyFont="1"/>
    <xf numFmtId="0" fontId="2" fillId="0" borderId="0" xfId="0" quotePrefix="1" applyFont="1" applyAlignment="1">
      <alignment horizontal="left"/>
    </xf>
    <xf numFmtId="10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6" fillId="0" borderId="0" xfId="0" applyFont="1"/>
    <xf numFmtId="9" fontId="6" fillId="0" borderId="0" xfId="0" applyNumberFormat="1" applyFont="1"/>
    <xf numFmtId="1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2500024220347028"/>
          <c:y val="8.2539938429868648E-2"/>
          <c:w val="0.80555711642236383"/>
          <c:h val="0.69841486363735006"/>
        </c:manualLayout>
      </c:layout>
      <c:scatterChart>
        <c:scatterStyle val="lineMarker"/>
        <c:ser>
          <c:idx val="0"/>
          <c:order val="0"/>
          <c:tx>
            <c:strRef>
              <c:f>'Figure 5.16'!$B$1</c:f>
              <c:strCache>
                <c:ptCount val="1"/>
                <c:pt idx="0">
                  <c:v>Year funds out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'Figure 5.16'!$A$2:$A$21</c:f>
              <c:numCache>
                <c:formatCode>0.00%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</c:numCache>
            </c:numRef>
          </c:xVal>
          <c:yVal>
            <c:numRef>
              <c:f>'Figure 5.16'!$B$2:$B$21</c:f>
              <c:numCache>
                <c:formatCode>General</c:formatCode>
                <c:ptCount val="20"/>
                <c:pt idx="0">
                  <c:v>73</c:v>
                </c:pt>
                <c:pt idx="1">
                  <c:v>73</c:v>
                </c:pt>
                <c:pt idx="2">
                  <c:v>73</c:v>
                </c:pt>
                <c:pt idx="3">
                  <c:v>74</c:v>
                </c:pt>
                <c:pt idx="4">
                  <c:v>74</c:v>
                </c:pt>
                <c:pt idx="5">
                  <c:v>74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76</c:v>
                </c:pt>
                <c:pt idx="10">
                  <c:v>76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78</c:v>
                </c:pt>
                <c:pt idx="16">
                  <c:v>78</c:v>
                </c:pt>
                <c:pt idx="17">
                  <c:v>79</c:v>
                </c:pt>
                <c:pt idx="18">
                  <c:v>79</c:v>
                </c:pt>
                <c:pt idx="19">
                  <c:v>79</c:v>
                </c:pt>
              </c:numCache>
            </c:numRef>
          </c:yVal>
        </c:ser>
        <c:axId val="303294720"/>
        <c:axId val="303395584"/>
      </c:scatterChart>
      <c:valAx>
        <c:axId val="303294720"/>
        <c:scaling>
          <c:orientation val="minMax"/>
          <c:max val="0.2"/>
          <c:min val="1.0000000000000004E-2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Personal savings rate</a:t>
                </a:r>
              </a:p>
            </c:rich>
          </c:tx>
          <c:layout>
            <c:manualLayout>
              <c:xMode val="edge"/>
              <c:yMode val="edge"/>
              <c:x val="0.40079448402283047"/>
              <c:y val="0.87936774569845433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395584"/>
        <c:crossesAt val="73"/>
        <c:crossBetween val="midCat"/>
      </c:valAx>
      <c:valAx>
        <c:axId val="303395584"/>
        <c:scaling>
          <c:orientation val="minMax"/>
          <c:min val="7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/>
                  <a:t>Year funds out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29206449193850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32947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>
                <a:latin typeface="Arial" pitchFamily="34" charset="0"/>
                <a:cs typeface="Arial" pitchFamily="34" charset="0"/>
              </a:rPr>
              <a:t>Tornado Sensitivity Chart</a:t>
            </a:r>
          </a:p>
        </c:rich>
      </c:tx>
      <c:layout>
        <c:manualLayout>
          <c:xMode val="edge"/>
          <c:yMode val="edge"/>
          <c:x val="0.36217948717948739"/>
          <c:y val="2.7649769585253482E-2"/>
        </c:manualLayout>
      </c:layout>
    </c:title>
    <c:plotArea>
      <c:layout/>
      <c:barChart>
        <c:barDir val="bar"/>
        <c:grouping val="clustered"/>
        <c:ser>
          <c:idx val="0"/>
          <c:order val="0"/>
          <c:tx>
            <c:strRef>
              <c:f>'Figure 5.17'!$O$2</c:f>
              <c:strCache>
                <c:ptCount val="1"/>
                <c:pt idx="0">
                  <c:v>10 Pctle</c:v>
                </c:pt>
              </c:strCache>
            </c:strRef>
          </c:tx>
          <c:cat>
            <c:strRef>
              <c:f>'Figure 5.17'!$N$3:$N$18</c:f>
              <c:strCache>
                <c:ptCount val="16"/>
                <c:pt idx="0">
                  <c:v>Retirement Age</c:v>
                </c:pt>
                <c:pt idx="1">
                  <c:v>Return (pre-retirement)</c:v>
                </c:pt>
                <c:pt idx="2">
                  <c:v>Inflation pre- and post-retirement</c:v>
                </c:pt>
                <c:pt idx="3">
                  <c:v>Return (post-retirement)</c:v>
                </c:pt>
                <c:pt idx="4">
                  <c:v>Income growth rate (includes inflation)</c:v>
                </c:pt>
                <c:pt idx="5">
                  <c:v>Retirement travel costs</c:v>
                </c:pt>
                <c:pt idx="6">
                  <c:v>Percent of final income spent</c:v>
                </c:pt>
                <c:pt idx="7">
                  <c:v>Tax (post-retirement)</c:v>
                </c:pt>
                <c:pt idx="8">
                  <c:v>College fund target</c:v>
                </c:pt>
                <c:pt idx="9">
                  <c:v>Personal savings rate</c:v>
                </c:pt>
                <c:pt idx="10">
                  <c:v>Tax (pre-retirement)</c:v>
                </c:pt>
                <c:pt idx="11">
                  <c:v>Current tax cap</c:v>
                </c:pt>
                <c:pt idx="12">
                  <c:v>Future tax cap</c:v>
                </c:pt>
                <c:pt idx="13">
                  <c:v>Current consumption spending</c:v>
                </c:pt>
                <c:pt idx="14">
                  <c:v>College fund</c:v>
                </c:pt>
                <c:pt idx="15">
                  <c:v>College fund return</c:v>
                </c:pt>
              </c:strCache>
            </c:strRef>
          </c:cat>
          <c:val>
            <c:numRef>
              <c:f>'Figure 5.17'!$O$3:$O$18</c:f>
              <c:numCache>
                <c:formatCode>0</c:formatCode>
                <c:ptCount val="16"/>
                <c:pt idx="0">
                  <c:v>68</c:v>
                </c:pt>
                <c:pt idx="1">
                  <c:v>74</c:v>
                </c:pt>
                <c:pt idx="2">
                  <c:v>88</c:v>
                </c:pt>
                <c:pt idx="3">
                  <c:v>75</c:v>
                </c:pt>
                <c:pt idx="4">
                  <c:v>74</c:v>
                </c:pt>
                <c:pt idx="5">
                  <c:v>79</c:v>
                </c:pt>
                <c:pt idx="6">
                  <c:v>78</c:v>
                </c:pt>
                <c:pt idx="7">
                  <c:v>78</c:v>
                </c:pt>
                <c:pt idx="8">
                  <c:v>77</c:v>
                </c:pt>
                <c:pt idx="9">
                  <c:v>76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</c:numCache>
            </c:numRef>
          </c:val>
        </c:ser>
        <c:ser>
          <c:idx val="1"/>
          <c:order val="1"/>
          <c:tx>
            <c:strRef>
              <c:f>'Figure 5.17'!$P$2</c:f>
              <c:strCache>
                <c:ptCount val="1"/>
                <c:pt idx="0">
                  <c:v>90 Pctle</c:v>
                </c:pt>
              </c:strCache>
            </c:strRef>
          </c:tx>
          <c:cat>
            <c:strRef>
              <c:f>'Figure 5.17'!$N$3:$N$18</c:f>
              <c:strCache>
                <c:ptCount val="16"/>
                <c:pt idx="0">
                  <c:v>Retirement Age</c:v>
                </c:pt>
                <c:pt idx="1">
                  <c:v>Return (pre-retirement)</c:v>
                </c:pt>
                <c:pt idx="2">
                  <c:v>Inflation pre- and post-retirement</c:v>
                </c:pt>
                <c:pt idx="3">
                  <c:v>Return (post-retirement)</c:v>
                </c:pt>
                <c:pt idx="4">
                  <c:v>Income growth rate (includes inflation)</c:v>
                </c:pt>
                <c:pt idx="5">
                  <c:v>Retirement travel costs</c:v>
                </c:pt>
                <c:pt idx="6">
                  <c:v>Percent of final income spent</c:v>
                </c:pt>
                <c:pt idx="7">
                  <c:v>Tax (post-retirement)</c:v>
                </c:pt>
                <c:pt idx="8">
                  <c:v>College fund target</c:v>
                </c:pt>
                <c:pt idx="9">
                  <c:v>Personal savings rate</c:v>
                </c:pt>
                <c:pt idx="10">
                  <c:v>Tax (pre-retirement)</c:v>
                </c:pt>
                <c:pt idx="11">
                  <c:v>Current tax cap</c:v>
                </c:pt>
                <c:pt idx="12">
                  <c:v>Future tax cap</c:v>
                </c:pt>
                <c:pt idx="13">
                  <c:v>Current consumption spending</c:v>
                </c:pt>
                <c:pt idx="14">
                  <c:v>College fund</c:v>
                </c:pt>
                <c:pt idx="15">
                  <c:v>College fund return</c:v>
                </c:pt>
              </c:strCache>
            </c:strRef>
          </c:cat>
          <c:val>
            <c:numRef>
              <c:f>'Figure 5.17'!$P$3:$P$18</c:f>
              <c:numCache>
                <c:formatCode>0</c:formatCode>
                <c:ptCount val="16"/>
                <c:pt idx="0">
                  <c:v>87</c:v>
                </c:pt>
                <c:pt idx="1">
                  <c:v>91</c:v>
                </c:pt>
                <c:pt idx="2">
                  <c:v>72</c:v>
                </c:pt>
                <c:pt idx="3">
                  <c:v>80</c:v>
                </c:pt>
                <c:pt idx="4">
                  <c:v>78</c:v>
                </c:pt>
                <c:pt idx="5">
                  <c:v>75</c:v>
                </c:pt>
                <c:pt idx="6">
                  <c:v>75</c:v>
                </c:pt>
                <c:pt idx="7">
                  <c:v>76</c:v>
                </c:pt>
                <c:pt idx="8">
                  <c:v>76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</c:numCache>
            </c:numRef>
          </c:val>
        </c:ser>
        <c:overlap val="100"/>
        <c:axId val="304431104"/>
        <c:axId val="304439680"/>
      </c:barChart>
      <c:catAx>
        <c:axId val="304431104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Parameter</a:t>
                </a:r>
              </a:p>
            </c:rich>
          </c:tx>
        </c:title>
        <c:numFmt formatCode="0.00" sourceLinked="1"/>
        <c:tickLblPos val="low"/>
        <c:crossAx val="304439680"/>
        <c:crossesAt val="77"/>
        <c:auto val="1"/>
        <c:lblAlgn val="ctr"/>
        <c:lblOffset val="100"/>
      </c:catAx>
      <c:valAx>
        <c:axId val="304439680"/>
        <c:scaling>
          <c:orientation val="minMax"/>
          <c:max val="91"/>
          <c:min val="68"/>
        </c:scaling>
        <c:axPos val="t"/>
        <c:majorGridlines/>
        <c:title>
          <c:tx>
            <c:rich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r>
                  <a:rPr lang="en-US" sz="1200">
                    <a:latin typeface="Arial" pitchFamily="34" charset="0"/>
                    <a:cs typeface="Arial" pitchFamily="34" charset="0"/>
                  </a:rPr>
                  <a:t>Year</a:t>
                </a:r>
                <a:r>
                  <a:rPr lang="en-US" sz="1200" baseline="0">
                    <a:latin typeface="Arial" pitchFamily="34" charset="0"/>
                    <a:cs typeface="Arial" pitchFamily="34" charset="0"/>
                  </a:rPr>
                  <a:t> Funds Run Out</a:t>
                </a:r>
                <a:endParaRPr lang="en-US" sz="120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" sourceLinked="1"/>
        <c:tickLblPos val="nextTo"/>
        <c:crossAx val="304431104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'Figure 5.27'!$B$1</c:f>
              <c:strCache>
                <c:ptCount val="1"/>
                <c:pt idx="0">
                  <c:v>Year funds out</c:v>
                </c:pt>
              </c:strCache>
            </c:strRef>
          </c:tx>
          <c:xVal>
            <c:numRef>
              <c:f>'Figure 5.27'!$A$2:$A$17</c:f>
              <c:numCache>
                <c:formatCode>0</c:formatCode>
                <c:ptCount val="16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</c:numCache>
            </c:numRef>
          </c:xVal>
          <c:yVal>
            <c:numRef>
              <c:f>'Figure 5.27'!$B$2:$B$17</c:f>
              <c:numCache>
                <c:formatCode>General</c:formatCode>
                <c:ptCount val="16"/>
                <c:pt idx="0">
                  <c:v>66</c:v>
                </c:pt>
                <c:pt idx="1">
                  <c:v>68</c:v>
                </c:pt>
                <c:pt idx="2">
                  <c:v>69</c:v>
                </c:pt>
                <c:pt idx="3">
                  <c:v>71</c:v>
                </c:pt>
                <c:pt idx="4">
                  <c:v>72</c:v>
                </c:pt>
                <c:pt idx="5">
                  <c:v>74</c:v>
                </c:pt>
                <c:pt idx="6">
                  <c:v>76</c:v>
                </c:pt>
                <c:pt idx="7">
                  <c:v>77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84</c:v>
                </c:pt>
                <c:pt idx="12">
                  <c:v>86</c:v>
                </c:pt>
                <c:pt idx="13">
                  <c:v>88</c:v>
                </c:pt>
                <c:pt idx="14">
                  <c:v>90</c:v>
                </c:pt>
                <c:pt idx="15">
                  <c:v>93</c:v>
                </c:pt>
              </c:numCache>
            </c:numRef>
          </c:yVal>
        </c:ser>
        <c:axId val="303477120"/>
        <c:axId val="303479040"/>
      </c:scatterChart>
      <c:valAx>
        <c:axId val="303477120"/>
        <c:scaling>
          <c:orientation val="minMax"/>
          <c:max val="75"/>
          <c:min val="60"/>
        </c:scaling>
        <c:axPos val="b"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Retirement Age</a:t>
                </a:r>
                <a:endParaRPr/>
              </a:p>
            </c:rich>
          </c:tx>
          <c:layout/>
        </c:title>
        <c:numFmt formatCode="0" sourceLinked="1"/>
        <c:tickLblPos val="nextTo"/>
        <c:crossAx val="303479040"/>
        <c:crossesAt val="66"/>
        <c:crossBetween val="midCat"/>
      </c:valAx>
      <c:valAx>
        <c:axId val="303479040"/>
        <c:scaling>
          <c:orientation val="minMax"/>
          <c:min val="66"/>
        </c:scaling>
        <c:axPos val="l"/>
        <c:majorGridlines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Funds Out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30347712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'Figure 5.28'!$B$1</c:f>
              <c:strCache>
                <c:ptCount val="1"/>
                <c:pt idx="0">
                  <c:v>Year funds out</c:v>
                </c:pt>
              </c:strCache>
            </c:strRef>
          </c:tx>
          <c:xVal>
            <c:numRef>
              <c:f>'Figure 5.28'!$A$2:$A$12</c:f>
              <c:numCache>
                <c:formatCode>0%</c:formatCode>
                <c:ptCount val="11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</c:numCache>
            </c:numRef>
          </c:xVal>
          <c:yVal>
            <c:numRef>
              <c:f>'Figure 5.28'!$B$2:$B$12</c:f>
              <c:numCache>
                <c:formatCode>General</c:formatCode>
                <c:ptCount val="11"/>
                <c:pt idx="0">
                  <c:v>72</c:v>
                </c:pt>
                <c:pt idx="1">
                  <c:v>73</c:v>
                </c:pt>
                <c:pt idx="2">
                  <c:v>74</c:v>
                </c:pt>
                <c:pt idx="3">
                  <c:v>75</c:v>
                </c:pt>
                <c:pt idx="4">
                  <c:v>77</c:v>
                </c:pt>
                <c:pt idx="5">
                  <c:v>79</c:v>
                </c:pt>
                <c:pt idx="6">
                  <c:v>82</c:v>
                </c:pt>
                <c:pt idx="7">
                  <c:v>85</c:v>
                </c:pt>
                <c:pt idx="8">
                  <c:v>89</c:v>
                </c:pt>
                <c:pt idx="9">
                  <c:v>94</c:v>
                </c:pt>
              </c:numCache>
            </c:numRef>
          </c:yVal>
        </c:ser>
        <c:axId val="303523712"/>
        <c:axId val="303534080"/>
      </c:scatterChart>
      <c:valAx>
        <c:axId val="303523712"/>
        <c:scaling>
          <c:orientation val="minMax"/>
          <c:max val="0.14000000000000001"/>
          <c:min val="0.05"/>
        </c:scaling>
        <c:axPos val="b"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  Preretirement Asset Returns</a:t>
                </a:r>
                <a:endParaRPr/>
              </a:p>
            </c:rich>
          </c:tx>
        </c:title>
        <c:numFmt formatCode="0%" sourceLinked="1"/>
        <c:tickLblPos val="nextTo"/>
        <c:crossAx val="303534080"/>
        <c:crossesAt val="72"/>
        <c:crossBetween val="midCat"/>
      </c:valAx>
      <c:valAx>
        <c:axId val="303534080"/>
        <c:scaling>
          <c:orientation val="minMax"/>
          <c:min val="72"/>
        </c:scaling>
        <c:axPos val="l"/>
        <c:majorGridlines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Funds Out</a:t>
                </a:r>
                <a:endParaRPr/>
              </a:p>
            </c:rich>
          </c:tx>
        </c:title>
        <c:numFmt formatCode="General" sourceLinked="1"/>
        <c:tickLblPos val="nextTo"/>
        <c:crossAx val="30352371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'Figure 5.29'!$B$1</c:f>
              <c:strCache>
                <c:ptCount val="1"/>
                <c:pt idx="0">
                  <c:v>Year funds out</c:v>
                </c:pt>
              </c:strCache>
            </c:strRef>
          </c:tx>
          <c:xVal>
            <c:numRef>
              <c:f>'Figure 5.29'!$A$2:$A$12</c:f>
              <c:numCache>
                <c:formatCode>0%</c:formatCode>
                <c:ptCount val="11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0.79999999999999993</c:v>
                </c:pt>
                <c:pt idx="4">
                  <c:v>0.89999999999999991</c:v>
                </c:pt>
                <c:pt idx="5">
                  <c:v>0.99999999999999989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</c:v>
                </c:pt>
              </c:numCache>
            </c:numRef>
          </c:xVal>
          <c:yVal>
            <c:numRef>
              <c:f>'Figure 5.29'!$B$2:$B$12</c:f>
              <c:numCache>
                <c:formatCode>General</c:formatCode>
                <c:ptCount val="11"/>
                <c:pt idx="0">
                  <c:v>76</c:v>
                </c:pt>
                <c:pt idx="1">
                  <c:v>75</c:v>
                </c:pt>
                <c:pt idx="2">
                  <c:v>74</c:v>
                </c:pt>
                <c:pt idx="3">
                  <c:v>73</c:v>
                </c:pt>
                <c:pt idx="4">
                  <c:v>72</c:v>
                </c:pt>
                <c:pt idx="5">
                  <c:v>72</c:v>
                </c:pt>
                <c:pt idx="6">
                  <c:v>71</c:v>
                </c:pt>
                <c:pt idx="7">
                  <c:v>71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</c:numCache>
            </c:numRef>
          </c:yVal>
        </c:ser>
        <c:axId val="303897984"/>
        <c:axId val="304305664"/>
      </c:scatterChart>
      <c:valAx>
        <c:axId val="303897984"/>
        <c:scaling>
          <c:orientation val="minMax"/>
          <c:max val="1.5"/>
          <c:min val="0.5"/>
        </c:scaling>
        <c:axPos val="b"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Preretirement</a:t>
                </a:r>
                <a:r>
                  <a:rPr lang="en-US" baseline="0"/>
                  <a:t> C</a:t>
                </a:r>
                <a:r>
                  <a:rPr lang="en-US"/>
                  <a:t>onsumption Spent</a:t>
                </a:r>
                <a:endParaRPr/>
              </a:p>
            </c:rich>
          </c:tx>
          <c:layout/>
        </c:title>
        <c:numFmt formatCode="0%" sourceLinked="1"/>
        <c:tickLblPos val="nextTo"/>
        <c:crossAx val="304305664"/>
        <c:crossesAt val="70"/>
        <c:crossBetween val="midCat"/>
      </c:valAx>
      <c:valAx>
        <c:axId val="304305664"/>
        <c:scaling>
          <c:orientation val="minMax"/>
          <c:min val="70"/>
        </c:scaling>
        <c:axPos val="l"/>
        <c:majorGridlines/>
        <c:title>
          <c:tx>
            <c:rich>
              <a:bodyPr/>
              <a:lstStyle/>
              <a:p>
                <a:pPr>
                  <a:defRPr b="0" i="0"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Funds Out</a:t>
                </a:r>
                <a:endParaRPr/>
              </a:p>
            </c:rich>
          </c:tx>
          <c:layout/>
        </c:title>
        <c:numFmt formatCode="General" sourceLinked="1"/>
        <c:tickLblPos val="nextTo"/>
        <c:crossAx val="30389798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12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49160" name="Tornad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90"/>
  <sheetViews>
    <sheetView tabSelected="1" zoomScale="60" zoomScaleNormal="60" workbookViewId="0">
      <selection activeCell="D29" sqref="D29"/>
    </sheetView>
  </sheetViews>
  <sheetFormatPr defaultRowHeight="15.75"/>
  <cols>
    <col min="1" max="1" width="9.75" bestFit="1" customWidth="1"/>
    <col min="2" max="2" width="13.875" customWidth="1"/>
    <col min="3" max="3" width="33.75" customWidth="1"/>
    <col min="4" max="4" width="11" customWidth="1"/>
    <col min="5" max="5" width="12.125" customWidth="1"/>
    <col min="6" max="6" width="14.5" customWidth="1"/>
    <col min="7" max="7" width="15.875" customWidth="1"/>
    <col min="8" max="8" width="14.875" customWidth="1"/>
    <col min="9" max="9" width="10.125" bestFit="1" customWidth="1"/>
    <col min="10" max="10" width="17.25" customWidth="1"/>
    <col min="11" max="11" width="14.5" customWidth="1"/>
    <col min="12" max="12" width="23.25" customWidth="1"/>
    <col min="13" max="13" width="17" customWidth="1"/>
    <col min="14" max="14" width="14.5" customWidth="1"/>
    <col min="15" max="15" width="14.875" customWidth="1"/>
    <col min="16" max="16" width="13.375" customWidth="1"/>
    <col min="17" max="17" width="15" customWidth="1"/>
    <col min="18" max="18" width="14.375" customWidth="1"/>
    <col min="19" max="19" width="18.75" customWidth="1"/>
  </cols>
  <sheetData>
    <row r="1" spans="1:16">
      <c r="A1" s="7" t="s">
        <v>0</v>
      </c>
      <c r="B1" s="7"/>
      <c r="C1" s="18"/>
    </row>
    <row r="2" spans="1:16">
      <c r="A2" s="7"/>
      <c r="B2" s="7"/>
    </row>
    <row r="3" spans="1:16">
      <c r="A3" s="8"/>
      <c r="B3" s="7"/>
    </row>
    <row r="4" spans="1:16">
      <c r="A4" s="7"/>
      <c r="B4" s="7"/>
    </row>
    <row r="5" spans="1:16">
      <c r="A5" s="7"/>
      <c r="B5" s="7" t="s">
        <v>1</v>
      </c>
      <c r="G5" s="7" t="s">
        <v>34</v>
      </c>
      <c r="L5" s="7" t="s">
        <v>57</v>
      </c>
    </row>
    <row r="6" spans="1:16">
      <c r="A6" s="7"/>
      <c r="B6" s="7"/>
      <c r="C6" t="s">
        <v>2</v>
      </c>
      <c r="D6" s="1">
        <v>116000</v>
      </c>
      <c r="H6" t="s">
        <v>35</v>
      </c>
      <c r="I6" s="7">
        <f>INDEX(N35:N70,MATCH(1,S35:S70,0))</f>
        <v>74</v>
      </c>
      <c r="M6" s="21" t="s">
        <v>16</v>
      </c>
      <c r="N6" s="22" t="s">
        <v>61</v>
      </c>
      <c r="O6" s="22" t="s">
        <v>62</v>
      </c>
    </row>
    <row r="7" spans="1:16">
      <c r="A7" s="7"/>
      <c r="B7" s="7"/>
      <c r="C7" t="s">
        <v>3</v>
      </c>
      <c r="D7" s="1">
        <v>167000</v>
      </c>
      <c r="L7" t="s">
        <v>6</v>
      </c>
      <c r="P7" s="3"/>
    </row>
    <row r="8" spans="1:16">
      <c r="A8" s="7"/>
      <c r="B8" s="7"/>
      <c r="C8" s="2" t="s">
        <v>4</v>
      </c>
      <c r="D8" s="3">
        <v>0.1</v>
      </c>
      <c r="L8" t="s">
        <v>7</v>
      </c>
      <c r="M8" s="3">
        <v>7.0000000000000007E-2</v>
      </c>
      <c r="N8" s="10">
        <v>0.05</v>
      </c>
      <c r="O8" s="10">
        <v>0.12</v>
      </c>
      <c r="P8" s="3"/>
    </row>
    <row r="9" spans="1:16">
      <c r="A9" s="7"/>
      <c r="B9" s="7"/>
      <c r="C9" t="s">
        <v>3</v>
      </c>
      <c r="D9" s="1">
        <v>9500</v>
      </c>
      <c r="L9" t="s">
        <v>8</v>
      </c>
      <c r="M9" s="3">
        <v>0.05</v>
      </c>
      <c r="N9" s="10">
        <v>0.03</v>
      </c>
      <c r="O9" s="10">
        <v>0.08</v>
      </c>
      <c r="P9" s="3"/>
    </row>
    <row r="10" spans="1:16">
      <c r="A10" s="7"/>
      <c r="B10" s="7"/>
      <c r="C10" t="s">
        <v>5</v>
      </c>
      <c r="D10" s="4">
        <v>46</v>
      </c>
      <c r="L10" s="2" t="s">
        <v>31</v>
      </c>
      <c r="M10" s="3">
        <v>0.04</v>
      </c>
      <c r="N10" s="10">
        <v>0</v>
      </c>
      <c r="O10" s="10">
        <v>0.06</v>
      </c>
      <c r="P10" s="3"/>
    </row>
    <row r="11" spans="1:16">
      <c r="A11" s="7"/>
      <c r="B11" s="7"/>
      <c r="C11" t="s">
        <v>6</v>
      </c>
      <c r="L11" s="2" t="s">
        <v>42</v>
      </c>
      <c r="M11" s="3">
        <v>0.03</v>
      </c>
      <c r="N11" s="10">
        <v>0.01</v>
      </c>
      <c r="O11" s="10">
        <v>0.05</v>
      </c>
      <c r="P11" s="3"/>
    </row>
    <row r="12" spans="1:16">
      <c r="A12" s="7"/>
      <c r="B12" s="7"/>
      <c r="C12" t="s">
        <v>7</v>
      </c>
      <c r="D12" s="3">
        <v>7.0000000000000007E-2</v>
      </c>
      <c r="L12" s="2" t="s">
        <v>43</v>
      </c>
      <c r="M12" s="3"/>
      <c r="N12" s="10"/>
      <c r="O12" s="10"/>
      <c r="P12" s="3"/>
    </row>
    <row r="13" spans="1:16">
      <c r="A13" s="7"/>
      <c r="B13" s="7"/>
      <c r="C13" t="s">
        <v>8</v>
      </c>
      <c r="D13" s="3">
        <v>0.05</v>
      </c>
      <c r="L13" s="19" t="s">
        <v>7</v>
      </c>
      <c r="M13" s="3">
        <v>0.35</v>
      </c>
      <c r="N13" s="10">
        <v>0.3</v>
      </c>
      <c r="O13" s="10">
        <v>0.4</v>
      </c>
      <c r="P13" s="3"/>
    </row>
    <row r="14" spans="1:16">
      <c r="A14" s="7"/>
      <c r="B14" s="7"/>
      <c r="C14" s="2" t="s">
        <v>31</v>
      </c>
      <c r="D14" s="3">
        <v>0.04</v>
      </c>
      <c r="L14" s="19" t="s">
        <v>8</v>
      </c>
      <c r="M14" s="3">
        <v>0.25</v>
      </c>
      <c r="N14" s="10">
        <v>0.2</v>
      </c>
      <c r="O14" s="10">
        <v>0.3</v>
      </c>
    </row>
    <row r="15" spans="1:16">
      <c r="A15" s="7"/>
      <c r="B15" s="7"/>
      <c r="C15" s="2" t="s">
        <v>42</v>
      </c>
      <c r="D15" s="3">
        <v>0.03</v>
      </c>
      <c r="L15" t="s">
        <v>40</v>
      </c>
      <c r="M15" s="20">
        <v>12000</v>
      </c>
      <c r="N15" s="20">
        <v>12000</v>
      </c>
      <c r="O15" s="20">
        <v>12000</v>
      </c>
    </row>
    <row r="16" spans="1:16">
      <c r="A16" s="7"/>
      <c r="B16" s="7"/>
      <c r="C16" s="2" t="s">
        <v>43</v>
      </c>
      <c r="D16" s="3"/>
      <c r="L16" t="s">
        <v>41</v>
      </c>
      <c r="M16" s="20">
        <v>15000</v>
      </c>
      <c r="N16" s="20">
        <v>15000</v>
      </c>
      <c r="O16" s="20">
        <v>20000</v>
      </c>
    </row>
    <row r="17" spans="1:15">
      <c r="A17" s="7"/>
      <c r="B17" s="7"/>
      <c r="C17" s="19" t="s">
        <v>7</v>
      </c>
      <c r="D17" s="3">
        <v>0.35</v>
      </c>
      <c r="L17" t="s">
        <v>44</v>
      </c>
      <c r="M17" s="20">
        <v>5500</v>
      </c>
      <c r="N17" s="20">
        <v>5500</v>
      </c>
      <c r="O17" s="20">
        <v>5500</v>
      </c>
    </row>
    <row r="18" spans="1:15">
      <c r="A18" s="7"/>
      <c r="B18" s="7"/>
      <c r="C18" s="19" t="s">
        <v>8</v>
      </c>
      <c r="D18" s="3">
        <v>0.25</v>
      </c>
      <c r="L18" t="s">
        <v>50</v>
      </c>
      <c r="M18" s="20">
        <v>24000</v>
      </c>
      <c r="N18" s="20">
        <v>24000</v>
      </c>
      <c r="O18" s="20">
        <v>24000</v>
      </c>
    </row>
    <row r="19" spans="1:15">
      <c r="A19" s="7"/>
      <c r="B19" s="7"/>
      <c r="C19" t="s">
        <v>40</v>
      </c>
      <c r="D19" s="20">
        <v>12000</v>
      </c>
      <c r="L19" t="s">
        <v>51</v>
      </c>
      <c r="M19" s="20">
        <v>100000</v>
      </c>
      <c r="N19" s="20">
        <v>80000</v>
      </c>
      <c r="O19" s="20">
        <v>120000</v>
      </c>
    </row>
    <row r="20" spans="1:15">
      <c r="A20" s="7"/>
      <c r="B20" s="7"/>
      <c r="C20" t="s">
        <v>41</v>
      </c>
      <c r="D20" s="20">
        <v>15000</v>
      </c>
      <c r="L20" t="s">
        <v>52</v>
      </c>
      <c r="M20" s="3">
        <v>0.06</v>
      </c>
      <c r="N20" s="3">
        <v>0.04</v>
      </c>
      <c r="O20" s="3">
        <v>0.08</v>
      </c>
    </row>
    <row r="21" spans="1:15">
      <c r="A21" s="7"/>
      <c r="B21" s="7"/>
      <c r="C21" t="s">
        <v>44</v>
      </c>
      <c r="D21" s="20">
        <v>5500</v>
      </c>
      <c r="F21" s="20"/>
      <c r="L21" t="s">
        <v>56</v>
      </c>
      <c r="M21" s="20">
        <v>30000</v>
      </c>
      <c r="N21" s="20">
        <v>20000</v>
      </c>
      <c r="O21" s="20">
        <v>45000</v>
      </c>
    </row>
    <row r="22" spans="1:15">
      <c r="A22" s="7"/>
      <c r="B22" s="7"/>
      <c r="C22" t="s">
        <v>50</v>
      </c>
      <c r="D22" s="20">
        <v>24000</v>
      </c>
      <c r="M22" s="20"/>
    </row>
    <row r="23" spans="1:15">
      <c r="A23" s="7"/>
      <c r="B23" s="7"/>
      <c r="C23" t="s">
        <v>51</v>
      </c>
      <c r="D23" s="20">
        <v>100000</v>
      </c>
    </row>
    <row r="24" spans="1:15">
      <c r="A24" s="7"/>
      <c r="B24" s="7"/>
      <c r="C24" t="s">
        <v>52</v>
      </c>
      <c r="D24" s="3">
        <v>0.06</v>
      </c>
      <c r="L24" s="2" t="s">
        <v>36</v>
      </c>
      <c r="M24" s="10">
        <v>0.125</v>
      </c>
      <c r="N24" s="10">
        <v>0.1</v>
      </c>
      <c r="O24" s="10">
        <v>0.15</v>
      </c>
    </row>
    <row r="25" spans="1:15">
      <c r="A25" s="7"/>
      <c r="B25" s="7"/>
      <c r="C25" t="s">
        <v>56</v>
      </c>
      <c r="D25" s="20">
        <v>30000</v>
      </c>
      <c r="L25" t="s">
        <v>9</v>
      </c>
      <c r="M25" s="3">
        <v>0.7</v>
      </c>
      <c r="N25" s="10">
        <v>0.6</v>
      </c>
      <c r="O25" s="10">
        <v>0.9</v>
      </c>
    </row>
    <row r="26" spans="1:15">
      <c r="A26" s="7"/>
      <c r="B26" s="7"/>
      <c r="D26" s="20"/>
      <c r="L26" t="s">
        <v>20</v>
      </c>
      <c r="M26" s="16">
        <v>65</v>
      </c>
      <c r="N26" s="16">
        <v>60</v>
      </c>
      <c r="O26" s="16">
        <v>70</v>
      </c>
    </row>
    <row r="27" spans="1:15">
      <c r="A27" s="7"/>
      <c r="B27" s="9" t="s">
        <v>53</v>
      </c>
    </row>
    <row r="28" spans="1:15">
      <c r="A28" s="7"/>
      <c r="B28" s="7"/>
      <c r="C28" s="2" t="s">
        <v>36</v>
      </c>
      <c r="D28" s="10">
        <v>0.05</v>
      </c>
    </row>
    <row r="29" spans="1:15">
      <c r="A29" s="7"/>
      <c r="B29" s="7"/>
      <c r="C29" s="21" t="s">
        <v>68</v>
      </c>
      <c r="D29" s="3">
        <v>0.7</v>
      </c>
    </row>
    <row r="30" spans="1:15">
      <c r="A30" s="7"/>
      <c r="B30" s="7"/>
      <c r="C30" t="s">
        <v>20</v>
      </c>
      <c r="D30" s="16">
        <v>65</v>
      </c>
    </row>
    <row r="31" spans="1:15">
      <c r="A31" s="7"/>
      <c r="B31" s="7"/>
      <c r="D31" s="3"/>
    </row>
    <row r="32" spans="1:15">
      <c r="A32" s="7"/>
      <c r="B32" s="7" t="s">
        <v>10</v>
      </c>
      <c r="G32" s="7" t="s">
        <v>30</v>
      </c>
      <c r="J32" s="7" t="s">
        <v>58</v>
      </c>
    </row>
    <row r="33" spans="3:19">
      <c r="C33" s="7" t="s">
        <v>21</v>
      </c>
      <c r="F33" s="15" t="s">
        <v>59</v>
      </c>
      <c r="G33" s="9" t="s">
        <v>29</v>
      </c>
      <c r="H33" s="7" t="s">
        <v>46</v>
      </c>
      <c r="I33" s="7" t="s">
        <v>48</v>
      </c>
      <c r="J33" s="9" t="s">
        <v>29</v>
      </c>
      <c r="K33" s="7" t="s">
        <v>23</v>
      </c>
      <c r="L33" s="7" t="s">
        <v>24</v>
      </c>
      <c r="N33" s="9" t="s">
        <v>26</v>
      </c>
      <c r="Q33" s="7" t="s">
        <v>23</v>
      </c>
      <c r="R33" s="7" t="s">
        <v>24</v>
      </c>
      <c r="S33" s="7" t="s">
        <v>32</v>
      </c>
    </row>
    <row r="34" spans="3:19">
      <c r="C34" s="17" t="s">
        <v>5</v>
      </c>
      <c r="D34" s="7" t="s">
        <v>39</v>
      </c>
      <c r="E34" s="7" t="s">
        <v>22</v>
      </c>
      <c r="F34" s="9" t="s">
        <v>28</v>
      </c>
      <c r="G34" s="7" t="s">
        <v>45</v>
      </c>
      <c r="H34" s="7" t="s">
        <v>47</v>
      </c>
      <c r="I34" s="7" t="s">
        <v>49</v>
      </c>
      <c r="J34" s="9" t="s">
        <v>54</v>
      </c>
      <c r="K34" s="9" t="s">
        <v>25</v>
      </c>
      <c r="L34" s="9" t="s">
        <v>25</v>
      </c>
      <c r="N34" s="7" t="s">
        <v>5</v>
      </c>
      <c r="O34" s="7" t="s">
        <v>27</v>
      </c>
      <c r="P34" s="7" t="s">
        <v>60</v>
      </c>
      <c r="Q34" s="9" t="s">
        <v>25</v>
      </c>
      <c r="R34" s="9" t="s">
        <v>25</v>
      </c>
      <c r="S34" s="15" t="s">
        <v>33</v>
      </c>
    </row>
    <row r="35" spans="3:19">
      <c r="C35">
        <f>D10</f>
        <v>46</v>
      </c>
      <c r="D35" s="20">
        <f>$D$19</f>
        <v>12000</v>
      </c>
      <c r="E35" s="6">
        <f>D6</f>
        <v>116000</v>
      </c>
      <c r="F35" s="1">
        <f>$D$8*E35</f>
        <v>11600</v>
      </c>
      <c r="G35" s="1">
        <f>$D$28*E35</f>
        <v>5800</v>
      </c>
      <c r="H35" s="1">
        <f>G35</f>
        <v>5800</v>
      </c>
      <c r="I35" s="20">
        <f>D22*(1+D24)+H35</f>
        <v>31240</v>
      </c>
      <c r="J35" s="1">
        <f>G35-H35-MAX(G35-H35-D35,0)*$D$17</f>
        <v>0</v>
      </c>
      <c r="K35" s="1">
        <f>D7</f>
        <v>167000</v>
      </c>
      <c r="L35" s="1">
        <f>K35*(1+$D$12)+F35+J35</f>
        <v>190290</v>
      </c>
      <c r="N35" s="16">
        <f>D30</f>
        <v>65</v>
      </c>
      <c r="O35" s="20">
        <f>$D$29*($D$21*12)*(1+$D$15)^(N35-$D$10)+($D$25*(1+$D$15)^(N35-$D$10))</f>
        <v>133617.16124447505</v>
      </c>
      <c r="P35" s="20">
        <f>O35/(1-$D$18)</f>
        <v>178156.21499263341</v>
      </c>
      <c r="Q35" s="20">
        <f>INDEX(L35:L79,MATCH(N35,C35:C79,1))</f>
        <v>1467571.2839225384</v>
      </c>
      <c r="R35" s="20">
        <f>Q35*(1+$D$13)-P35</f>
        <v>1362793.6331260321</v>
      </c>
      <c r="S35">
        <f>IF(R35&lt;0,1,0)</f>
        <v>0</v>
      </c>
    </row>
    <row r="36" spans="3:19">
      <c r="C36">
        <f t="shared" ref="C36:C47" si="0">C35+1</f>
        <v>47</v>
      </c>
      <c r="D36" s="20">
        <f>D35</f>
        <v>12000</v>
      </c>
      <c r="E36" s="5">
        <f t="shared" ref="E36:E47" si="1">E35*(1+$D$14)</f>
        <v>120640</v>
      </c>
      <c r="F36" s="1">
        <f t="shared" ref="F36:F79" si="2">$D$8*E36</f>
        <v>12064</v>
      </c>
      <c r="G36" s="1">
        <f t="shared" ref="G36:G47" si="3">$D$28*E36</f>
        <v>6032</v>
      </c>
      <c r="H36" s="20">
        <f>IF(I35&gt;$D$23,0,MIN(G36,$D$23-I35))</f>
        <v>6032</v>
      </c>
      <c r="I36" s="20">
        <f>I35*(1+$D$24)+H36</f>
        <v>39146.400000000001</v>
      </c>
      <c r="J36" s="1">
        <f t="shared" ref="J36:J79" si="4">G36-H36-MAX(G36-H36-D36,0)*$D$17</f>
        <v>0</v>
      </c>
      <c r="K36" s="1">
        <f>L35</f>
        <v>190290</v>
      </c>
      <c r="L36" s="1">
        <f t="shared" ref="L36:L79" si="5">K36*(1+$D$12)+F36+J36</f>
        <v>215674.30000000002</v>
      </c>
      <c r="N36" s="16">
        <f t="shared" ref="N36:N70" si="6">N35+1</f>
        <v>66</v>
      </c>
      <c r="O36" s="20">
        <f t="shared" ref="O36:O70" si="7">$D$29*($D$21*12)*(1+$D$15)^(N36-$D$10)+($D$25*(1+$D$15)^(N36-$D$10))</f>
        <v>137625.6760818093</v>
      </c>
      <c r="P36" s="20">
        <f t="shared" ref="P36:P70" si="8">O36/(1-$D$18)</f>
        <v>183500.9014424124</v>
      </c>
      <c r="Q36" s="20">
        <f>R35</f>
        <v>1362793.6331260321</v>
      </c>
      <c r="R36" s="20">
        <f t="shared" ref="R36:R70" si="9">Q36*(1+$D$13)-P36</f>
        <v>1247432.4133399213</v>
      </c>
      <c r="S36">
        <f t="shared" ref="S36:S70" si="10">IF(R36&lt;0,1,0)</f>
        <v>0</v>
      </c>
    </row>
    <row r="37" spans="3:19">
      <c r="C37">
        <f t="shared" si="0"/>
        <v>48</v>
      </c>
      <c r="D37" s="20">
        <f>D36</f>
        <v>12000</v>
      </c>
      <c r="E37" s="5">
        <f t="shared" si="1"/>
        <v>125465.60000000001</v>
      </c>
      <c r="F37" s="1">
        <f t="shared" si="2"/>
        <v>12546.560000000001</v>
      </c>
      <c r="G37" s="1">
        <f t="shared" si="3"/>
        <v>6273.2800000000007</v>
      </c>
      <c r="H37" s="20">
        <f t="shared" ref="H37:H79" si="11">IF(I36&gt;$D$23,0,MIN(G37,$D$23-I36))</f>
        <v>6273.2800000000007</v>
      </c>
      <c r="I37" s="20">
        <f t="shared" ref="I37:I79" si="12">I36*(1+$D$24)+H37</f>
        <v>47768.464</v>
      </c>
      <c r="J37" s="1">
        <f t="shared" si="4"/>
        <v>0</v>
      </c>
      <c r="K37" s="1">
        <f t="shared" ref="K37:K79" si="13">L36</f>
        <v>215674.30000000002</v>
      </c>
      <c r="L37" s="1">
        <f t="shared" si="5"/>
        <v>243318.06100000002</v>
      </c>
      <c r="N37" s="16">
        <f t="shared" si="6"/>
        <v>67</v>
      </c>
      <c r="O37" s="20">
        <f t="shared" si="7"/>
        <v>141754.44636426354</v>
      </c>
      <c r="P37" s="20">
        <f t="shared" si="8"/>
        <v>189005.92848568471</v>
      </c>
      <c r="Q37" s="20">
        <f t="shared" ref="Q37:Q70" si="14">R36</f>
        <v>1247432.4133399213</v>
      </c>
      <c r="R37" s="20">
        <f t="shared" si="9"/>
        <v>1120798.1055212326</v>
      </c>
      <c r="S37">
        <f t="shared" si="10"/>
        <v>0</v>
      </c>
    </row>
    <row r="38" spans="3:19">
      <c r="C38">
        <f t="shared" si="0"/>
        <v>49</v>
      </c>
      <c r="D38" s="20">
        <f>D20</f>
        <v>15000</v>
      </c>
      <c r="E38" s="5">
        <f t="shared" si="1"/>
        <v>130484.22400000002</v>
      </c>
      <c r="F38" s="1">
        <f t="shared" si="2"/>
        <v>13048.422400000003</v>
      </c>
      <c r="G38" s="1">
        <f t="shared" si="3"/>
        <v>6524.2112000000016</v>
      </c>
      <c r="H38" s="20">
        <f t="shared" si="11"/>
        <v>6524.2112000000016</v>
      </c>
      <c r="I38" s="20">
        <f t="shared" si="12"/>
        <v>57158.783040000009</v>
      </c>
      <c r="J38" s="1">
        <f t="shared" si="4"/>
        <v>0</v>
      </c>
      <c r="K38" s="1">
        <f t="shared" si="13"/>
        <v>243318.06100000002</v>
      </c>
      <c r="L38" s="1">
        <f t="shared" si="5"/>
        <v>273398.74767000001</v>
      </c>
      <c r="N38" s="16">
        <f t="shared" si="6"/>
        <v>68</v>
      </c>
      <c r="O38" s="20">
        <f t="shared" si="7"/>
        <v>146007.07975519146</v>
      </c>
      <c r="P38" s="20">
        <f t="shared" si="8"/>
        <v>194676.10634025527</v>
      </c>
      <c r="Q38" s="20">
        <f t="shared" si="14"/>
        <v>1120798.1055212326</v>
      </c>
      <c r="R38" s="20">
        <f t="shared" si="9"/>
        <v>982161.90445703908</v>
      </c>
      <c r="S38">
        <f t="shared" si="10"/>
        <v>0</v>
      </c>
    </row>
    <row r="39" spans="3:19">
      <c r="C39">
        <f t="shared" si="0"/>
        <v>50</v>
      </c>
      <c r="D39" s="20">
        <f>D38*(1+$D$15)</f>
        <v>15450</v>
      </c>
      <c r="E39" s="5">
        <f t="shared" si="1"/>
        <v>135703.59296000001</v>
      </c>
      <c r="F39" s="1">
        <f t="shared" si="2"/>
        <v>13570.359296000002</v>
      </c>
      <c r="G39" s="1">
        <f t="shared" si="3"/>
        <v>6785.1796480000012</v>
      </c>
      <c r="H39" s="20">
        <f t="shared" si="11"/>
        <v>6785.1796480000012</v>
      </c>
      <c r="I39" s="20">
        <f t="shared" si="12"/>
        <v>67373.489670400013</v>
      </c>
      <c r="J39" s="1">
        <f t="shared" si="4"/>
        <v>0</v>
      </c>
      <c r="K39" s="1">
        <f t="shared" si="13"/>
        <v>273398.74767000001</v>
      </c>
      <c r="L39" s="1">
        <f t="shared" si="5"/>
        <v>306107.01930290001</v>
      </c>
      <c r="N39" s="16">
        <f t="shared" si="6"/>
        <v>69</v>
      </c>
      <c r="O39" s="20">
        <f t="shared" si="7"/>
        <v>150387.29214784724</v>
      </c>
      <c r="P39" s="20">
        <f t="shared" si="8"/>
        <v>200516.389530463</v>
      </c>
      <c r="Q39" s="20">
        <f t="shared" si="14"/>
        <v>982161.90445703908</v>
      </c>
      <c r="R39" s="20">
        <f t="shared" si="9"/>
        <v>830753.61014942802</v>
      </c>
      <c r="S39">
        <f t="shared" si="10"/>
        <v>0</v>
      </c>
    </row>
    <row r="40" spans="3:19">
      <c r="C40">
        <f t="shared" si="0"/>
        <v>51</v>
      </c>
      <c r="D40" s="20">
        <f t="shared" ref="D40:D79" si="15">D39*(1+$D$15)</f>
        <v>15913.5</v>
      </c>
      <c r="E40" s="5">
        <f t="shared" si="1"/>
        <v>141131.73667840002</v>
      </c>
      <c r="F40" s="1">
        <f t="shared" si="2"/>
        <v>14113.173667840003</v>
      </c>
      <c r="G40" s="1">
        <f t="shared" si="3"/>
        <v>7056.5868339200015</v>
      </c>
      <c r="H40" s="20">
        <f t="shared" si="11"/>
        <v>7056.5868339200015</v>
      </c>
      <c r="I40" s="20">
        <f t="shared" si="12"/>
        <v>78472.485884544018</v>
      </c>
      <c r="J40" s="1">
        <f t="shared" si="4"/>
        <v>0</v>
      </c>
      <c r="K40" s="1">
        <f t="shared" si="13"/>
        <v>306107.01930290001</v>
      </c>
      <c r="L40" s="1">
        <f t="shared" si="5"/>
        <v>341647.68432194303</v>
      </c>
      <c r="N40" s="16">
        <f t="shared" si="6"/>
        <v>70</v>
      </c>
      <c r="O40" s="20">
        <f t="shared" si="7"/>
        <v>154898.91091228262</v>
      </c>
      <c r="P40" s="20">
        <f t="shared" si="8"/>
        <v>206531.88121637682</v>
      </c>
      <c r="Q40" s="20">
        <f t="shared" si="14"/>
        <v>830753.61014942802</v>
      </c>
      <c r="R40" s="20">
        <f t="shared" si="9"/>
        <v>665759.40944052266</v>
      </c>
      <c r="S40">
        <f t="shared" si="10"/>
        <v>0</v>
      </c>
    </row>
    <row r="41" spans="3:19">
      <c r="C41">
        <f t="shared" si="0"/>
        <v>52</v>
      </c>
      <c r="D41" s="20">
        <f t="shared" si="15"/>
        <v>16390.904999999999</v>
      </c>
      <c r="E41" s="5">
        <f t="shared" si="1"/>
        <v>146777.00614553603</v>
      </c>
      <c r="F41" s="1">
        <f t="shared" si="2"/>
        <v>14677.700614553603</v>
      </c>
      <c r="G41" s="1">
        <f t="shared" si="3"/>
        <v>7338.8503072768017</v>
      </c>
      <c r="H41" s="20">
        <f t="shared" si="11"/>
        <v>7338.8503072768017</v>
      </c>
      <c r="I41" s="20">
        <f t="shared" si="12"/>
        <v>90519.685344893471</v>
      </c>
      <c r="J41" s="1">
        <f t="shared" si="4"/>
        <v>0</v>
      </c>
      <c r="K41" s="1">
        <f t="shared" si="13"/>
        <v>341647.68432194303</v>
      </c>
      <c r="L41" s="1">
        <f t="shared" si="5"/>
        <v>380240.72283903265</v>
      </c>
      <c r="N41" s="16">
        <f t="shared" si="6"/>
        <v>71</v>
      </c>
      <c r="O41" s="20">
        <f t="shared" si="7"/>
        <v>159545.87823965109</v>
      </c>
      <c r="P41" s="20">
        <f t="shared" si="8"/>
        <v>212727.83765286813</v>
      </c>
      <c r="Q41" s="20">
        <f t="shared" si="14"/>
        <v>665759.40944052266</v>
      </c>
      <c r="R41" s="20">
        <f t="shared" si="9"/>
        <v>486319.54225968069</v>
      </c>
      <c r="S41">
        <f t="shared" si="10"/>
        <v>0</v>
      </c>
    </row>
    <row r="42" spans="3:19">
      <c r="C42">
        <f t="shared" si="0"/>
        <v>53</v>
      </c>
      <c r="D42" s="20">
        <f t="shared" si="15"/>
        <v>16882.632149999998</v>
      </c>
      <c r="E42" s="5">
        <f t="shared" si="1"/>
        <v>152648.08639135747</v>
      </c>
      <c r="F42" s="1">
        <f t="shared" si="2"/>
        <v>15264.808639135748</v>
      </c>
      <c r="G42" s="1">
        <f t="shared" si="3"/>
        <v>7632.4043195678742</v>
      </c>
      <c r="H42" s="20">
        <f t="shared" si="11"/>
        <v>7632.4043195678742</v>
      </c>
      <c r="I42" s="20">
        <f t="shared" si="12"/>
        <v>103583.27078515495</v>
      </c>
      <c r="J42" s="1">
        <f t="shared" si="4"/>
        <v>0</v>
      </c>
      <c r="K42" s="1">
        <f t="shared" si="13"/>
        <v>380240.72283903265</v>
      </c>
      <c r="L42" s="1">
        <f t="shared" si="5"/>
        <v>422122.38207690069</v>
      </c>
      <c r="N42" s="16">
        <f t="shared" si="6"/>
        <v>72</v>
      </c>
      <c r="O42" s="20">
        <f t="shared" si="7"/>
        <v>164332.25458684063</v>
      </c>
      <c r="P42" s="20">
        <f t="shared" si="8"/>
        <v>219109.67278245417</v>
      </c>
      <c r="Q42" s="20">
        <f t="shared" si="14"/>
        <v>486319.54225968069</v>
      </c>
      <c r="R42" s="20">
        <f t="shared" si="9"/>
        <v>291525.84659021057</v>
      </c>
      <c r="S42">
        <f t="shared" si="10"/>
        <v>0</v>
      </c>
    </row>
    <row r="43" spans="3:19">
      <c r="C43">
        <f t="shared" si="0"/>
        <v>54</v>
      </c>
      <c r="D43" s="20">
        <f t="shared" si="15"/>
        <v>17389.1111145</v>
      </c>
      <c r="E43" s="5">
        <f t="shared" si="1"/>
        <v>158754.00984701177</v>
      </c>
      <c r="F43" s="1">
        <f t="shared" si="2"/>
        <v>15875.400984701177</v>
      </c>
      <c r="G43" s="1">
        <f t="shared" si="3"/>
        <v>7937.7004923505883</v>
      </c>
      <c r="H43" s="20">
        <f t="shared" si="11"/>
        <v>0</v>
      </c>
      <c r="I43" s="20">
        <f t="shared" si="12"/>
        <v>109798.26703226425</v>
      </c>
      <c r="J43" s="1">
        <f t="shared" si="4"/>
        <v>7937.7004923505883</v>
      </c>
      <c r="K43" s="1">
        <f t="shared" si="13"/>
        <v>422122.38207690069</v>
      </c>
      <c r="L43" s="1">
        <f t="shared" si="5"/>
        <v>475484.0502993355</v>
      </c>
      <c r="N43" s="16">
        <f t="shared" si="6"/>
        <v>73</v>
      </c>
      <c r="O43" s="20">
        <f t="shared" si="7"/>
        <v>169262.22222444584</v>
      </c>
      <c r="P43" s="20">
        <f t="shared" si="8"/>
        <v>225682.96296592779</v>
      </c>
      <c r="Q43" s="20">
        <f t="shared" si="14"/>
        <v>291525.84659021057</v>
      </c>
      <c r="R43" s="20">
        <f t="shared" si="9"/>
        <v>80419.175953793339</v>
      </c>
      <c r="S43">
        <f t="shared" si="10"/>
        <v>0</v>
      </c>
    </row>
    <row r="44" spans="3:19">
      <c r="C44">
        <f t="shared" si="0"/>
        <v>55</v>
      </c>
      <c r="D44" s="20">
        <f t="shared" si="15"/>
        <v>17910.784447934999</v>
      </c>
      <c r="E44" s="5">
        <f t="shared" si="1"/>
        <v>165104.17024089224</v>
      </c>
      <c r="F44" s="1">
        <f t="shared" si="2"/>
        <v>16510.417024089224</v>
      </c>
      <c r="G44" s="1">
        <f t="shared" si="3"/>
        <v>8255.2085120446118</v>
      </c>
      <c r="H44" s="20">
        <f t="shared" si="11"/>
        <v>0</v>
      </c>
      <c r="I44" s="20">
        <f t="shared" si="12"/>
        <v>116386.16305420011</v>
      </c>
      <c r="J44" s="1">
        <f t="shared" si="4"/>
        <v>8255.2085120446118</v>
      </c>
      <c r="K44" s="1">
        <f t="shared" si="13"/>
        <v>475484.0502993355</v>
      </c>
      <c r="L44" s="1">
        <f t="shared" si="5"/>
        <v>533533.55935642286</v>
      </c>
      <c r="N44" s="16">
        <f t="shared" si="6"/>
        <v>74</v>
      </c>
      <c r="O44" s="20">
        <f t="shared" si="7"/>
        <v>174340.08889117924</v>
      </c>
      <c r="P44" s="20">
        <f t="shared" si="8"/>
        <v>232453.45185490567</v>
      </c>
      <c r="Q44" s="20">
        <f t="shared" si="14"/>
        <v>80419.175953793339</v>
      </c>
      <c r="R44" s="20">
        <f t="shared" si="9"/>
        <v>-148013.31710342265</v>
      </c>
      <c r="S44">
        <f t="shared" si="10"/>
        <v>1</v>
      </c>
    </row>
    <row r="45" spans="3:19">
      <c r="C45">
        <f t="shared" si="0"/>
        <v>56</v>
      </c>
      <c r="D45" s="20">
        <f t="shared" si="15"/>
        <v>18448.10798137305</v>
      </c>
      <c r="E45" s="5">
        <f t="shared" si="1"/>
        <v>171708.33705052795</v>
      </c>
      <c r="F45" s="1">
        <f t="shared" si="2"/>
        <v>17170.833705052795</v>
      </c>
      <c r="G45" s="1">
        <f t="shared" si="3"/>
        <v>8585.4168525263976</v>
      </c>
      <c r="H45" s="20">
        <f t="shared" si="11"/>
        <v>0</v>
      </c>
      <c r="I45" s="20">
        <f t="shared" si="12"/>
        <v>123369.33283745212</v>
      </c>
      <c r="J45" s="1">
        <f t="shared" si="4"/>
        <v>8585.4168525263976</v>
      </c>
      <c r="K45" s="1">
        <f t="shared" si="13"/>
        <v>533533.55935642286</v>
      </c>
      <c r="L45" s="1">
        <f t="shared" si="5"/>
        <v>596637.15906895173</v>
      </c>
      <c r="N45" s="16">
        <f t="shared" si="6"/>
        <v>75</v>
      </c>
      <c r="O45" s="20">
        <f t="shared" si="7"/>
        <v>179570.29155791458</v>
      </c>
      <c r="P45" s="20">
        <f t="shared" si="8"/>
        <v>239427.05541055277</v>
      </c>
      <c r="Q45" s="20">
        <f t="shared" si="14"/>
        <v>-148013.31710342265</v>
      </c>
      <c r="R45" s="20">
        <f t="shared" si="9"/>
        <v>-394841.03836914652</v>
      </c>
      <c r="S45">
        <f t="shared" si="10"/>
        <v>1</v>
      </c>
    </row>
    <row r="46" spans="3:19">
      <c r="C46">
        <f t="shared" si="0"/>
        <v>57</v>
      </c>
      <c r="D46" s="20">
        <f t="shared" si="15"/>
        <v>19001.551220814243</v>
      </c>
      <c r="E46" s="5">
        <f t="shared" si="1"/>
        <v>178576.67053254906</v>
      </c>
      <c r="F46" s="1">
        <f t="shared" si="2"/>
        <v>17857.667053254907</v>
      </c>
      <c r="G46" s="1">
        <f t="shared" si="3"/>
        <v>8928.8335266274535</v>
      </c>
      <c r="H46" s="20">
        <f t="shared" si="11"/>
        <v>0</v>
      </c>
      <c r="I46" s="20">
        <f t="shared" si="12"/>
        <v>130771.49280769925</v>
      </c>
      <c r="J46" s="1">
        <f t="shared" si="4"/>
        <v>8928.8335266274535</v>
      </c>
      <c r="K46" s="1">
        <f t="shared" si="13"/>
        <v>596637.15906895173</v>
      </c>
      <c r="L46" s="1">
        <f t="shared" si="5"/>
        <v>665188.26078366081</v>
      </c>
      <c r="N46" s="16">
        <f t="shared" si="6"/>
        <v>76</v>
      </c>
      <c r="O46" s="20">
        <f t="shared" si="7"/>
        <v>184957.40030465202</v>
      </c>
      <c r="P46" s="20">
        <f t="shared" si="8"/>
        <v>246609.86707286935</v>
      </c>
      <c r="Q46" s="20">
        <f t="shared" si="14"/>
        <v>-394841.03836914652</v>
      </c>
      <c r="R46" s="20">
        <f t="shared" si="9"/>
        <v>-661192.95736047323</v>
      </c>
      <c r="S46">
        <f t="shared" si="10"/>
        <v>1</v>
      </c>
    </row>
    <row r="47" spans="3:19">
      <c r="C47">
        <f t="shared" si="0"/>
        <v>58</v>
      </c>
      <c r="D47" s="20">
        <f t="shared" si="15"/>
        <v>19571.597757438671</v>
      </c>
      <c r="E47" s="5">
        <f t="shared" si="1"/>
        <v>185719.73735385103</v>
      </c>
      <c r="F47" s="1">
        <f t="shared" si="2"/>
        <v>18571.973735385105</v>
      </c>
      <c r="G47" s="1">
        <f t="shared" si="3"/>
        <v>9285.9868676925526</v>
      </c>
      <c r="H47" s="20">
        <f t="shared" si="11"/>
        <v>0</v>
      </c>
      <c r="I47" s="20">
        <f t="shared" si="12"/>
        <v>138617.78237616122</v>
      </c>
      <c r="J47" s="1">
        <f t="shared" si="4"/>
        <v>9285.9868676925526</v>
      </c>
      <c r="K47" s="1">
        <f t="shared" si="13"/>
        <v>665188.26078366081</v>
      </c>
      <c r="L47" s="1">
        <f t="shared" si="5"/>
        <v>739609.39964159473</v>
      </c>
      <c r="N47" s="16">
        <f t="shared" si="6"/>
        <v>77</v>
      </c>
      <c r="O47" s="20">
        <f t="shared" si="7"/>
        <v>190506.12231379162</v>
      </c>
      <c r="P47" s="20">
        <f t="shared" si="8"/>
        <v>254008.16308505551</v>
      </c>
      <c r="Q47" s="20">
        <f t="shared" si="14"/>
        <v>-661192.95736047323</v>
      </c>
      <c r="R47" s="20">
        <f t="shared" si="9"/>
        <v>-948260.76831355249</v>
      </c>
      <c r="S47">
        <f t="shared" si="10"/>
        <v>1</v>
      </c>
    </row>
    <row r="48" spans="3:19">
      <c r="C48">
        <f t="shared" ref="C48:C79" si="16">C47+1</f>
        <v>59</v>
      </c>
      <c r="D48" s="20">
        <f t="shared" si="15"/>
        <v>20158.745690161832</v>
      </c>
      <c r="E48" s="5">
        <f t="shared" ref="E48:E79" si="17">E47*(1+$D$14)</f>
        <v>193148.52684800507</v>
      </c>
      <c r="F48" s="1">
        <f t="shared" si="2"/>
        <v>19314.852684800509</v>
      </c>
      <c r="G48" s="1">
        <f t="shared" ref="G48:G79" si="18">$D$28*E48</f>
        <v>9657.4263424002547</v>
      </c>
      <c r="H48" s="20">
        <f t="shared" si="11"/>
        <v>0</v>
      </c>
      <c r="I48" s="20">
        <f t="shared" si="12"/>
        <v>146934.84931873091</v>
      </c>
      <c r="J48" s="1">
        <f t="shared" si="4"/>
        <v>9657.4263424002547</v>
      </c>
      <c r="K48" s="1">
        <f t="shared" si="13"/>
        <v>739609.39964159473</v>
      </c>
      <c r="L48" s="1">
        <f t="shared" si="5"/>
        <v>820354.33664370712</v>
      </c>
      <c r="N48" s="16">
        <f t="shared" si="6"/>
        <v>78</v>
      </c>
      <c r="O48" s="20">
        <f t="shared" si="7"/>
        <v>196221.30598320533</v>
      </c>
      <c r="P48" s="20">
        <f t="shared" si="8"/>
        <v>261628.4079776071</v>
      </c>
      <c r="Q48" s="20">
        <f t="shared" si="14"/>
        <v>-948260.76831355249</v>
      </c>
      <c r="R48" s="20">
        <f t="shared" si="9"/>
        <v>-1257302.2147068372</v>
      </c>
      <c r="S48">
        <f t="shared" si="10"/>
        <v>1</v>
      </c>
    </row>
    <row r="49" spans="3:19">
      <c r="C49">
        <f t="shared" si="16"/>
        <v>60</v>
      </c>
      <c r="D49" s="20">
        <f t="shared" si="15"/>
        <v>20763.508060866687</v>
      </c>
      <c r="E49" s="5">
        <f t="shared" si="17"/>
        <v>200874.46792192527</v>
      </c>
      <c r="F49" s="1">
        <f t="shared" si="2"/>
        <v>20087.446792192528</v>
      </c>
      <c r="G49" s="1">
        <f t="shared" si="18"/>
        <v>10043.723396096264</v>
      </c>
      <c r="H49" s="20">
        <f t="shared" si="11"/>
        <v>0</v>
      </c>
      <c r="I49" s="20">
        <f t="shared" si="12"/>
        <v>155750.94027785477</v>
      </c>
      <c r="J49" s="1">
        <f t="shared" si="4"/>
        <v>10043.723396096264</v>
      </c>
      <c r="K49" s="1">
        <f t="shared" si="13"/>
        <v>820354.33664370712</v>
      </c>
      <c r="L49" s="1">
        <f t="shared" si="5"/>
        <v>907910.31039705547</v>
      </c>
      <c r="N49" s="16">
        <f t="shared" si="6"/>
        <v>79</v>
      </c>
      <c r="O49" s="20">
        <f t="shared" si="7"/>
        <v>202107.94516270148</v>
      </c>
      <c r="P49" s="20">
        <f t="shared" si="8"/>
        <v>269477.2602169353</v>
      </c>
      <c r="Q49" s="20">
        <f t="shared" si="14"/>
        <v>-1257302.2147068372</v>
      </c>
      <c r="R49" s="20">
        <f t="shared" si="9"/>
        <v>-1589644.5856591144</v>
      </c>
      <c r="S49">
        <f t="shared" si="10"/>
        <v>1</v>
      </c>
    </row>
    <row r="50" spans="3:19">
      <c r="C50">
        <f t="shared" si="16"/>
        <v>61</v>
      </c>
      <c r="D50" s="20">
        <f t="shared" si="15"/>
        <v>21386.413302692687</v>
      </c>
      <c r="E50" s="5">
        <f t="shared" si="17"/>
        <v>208909.4466388023</v>
      </c>
      <c r="F50" s="1">
        <f t="shared" si="2"/>
        <v>20890.944663880233</v>
      </c>
      <c r="G50" s="1">
        <f t="shared" si="18"/>
        <v>10445.472331940116</v>
      </c>
      <c r="H50" s="20">
        <f t="shared" si="11"/>
        <v>0</v>
      </c>
      <c r="I50" s="20">
        <f t="shared" si="12"/>
        <v>165095.99669452605</v>
      </c>
      <c r="J50" s="1">
        <f t="shared" si="4"/>
        <v>10445.472331940116</v>
      </c>
      <c r="K50" s="1">
        <f t="shared" si="13"/>
        <v>907910.31039705547</v>
      </c>
      <c r="L50" s="1">
        <f t="shared" si="5"/>
        <v>1002800.4491206697</v>
      </c>
      <c r="N50" s="16">
        <f t="shared" si="6"/>
        <v>80</v>
      </c>
      <c r="O50" s="20">
        <f t="shared" si="7"/>
        <v>208171.18351758251</v>
      </c>
      <c r="P50" s="20">
        <f t="shared" si="8"/>
        <v>277561.57802344335</v>
      </c>
      <c r="Q50" s="20">
        <f t="shared" si="14"/>
        <v>-1589644.5856591144</v>
      </c>
      <c r="R50" s="20">
        <f t="shared" si="9"/>
        <v>-1946688.3929655137</v>
      </c>
      <c r="S50">
        <f t="shared" si="10"/>
        <v>1</v>
      </c>
    </row>
    <row r="51" spans="3:19">
      <c r="C51">
        <f t="shared" si="16"/>
        <v>62</v>
      </c>
      <c r="D51" s="20">
        <f t="shared" si="15"/>
        <v>22028.005701773469</v>
      </c>
      <c r="E51" s="5">
        <f t="shared" si="17"/>
        <v>217265.82450435439</v>
      </c>
      <c r="F51" s="1">
        <f t="shared" si="2"/>
        <v>21726.582450435439</v>
      </c>
      <c r="G51" s="1">
        <f t="shared" si="18"/>
        <v>10863.291225217719</v>
      </c>
      <c r="H51" s="20">
        <f t="shared" si="11"/>
        <v>0</v>
      </c>
      <c r="I51" s="20">
        <f t="shared" si="12"/>
        <v>175001.75649619763</v>
      </c>
      <c r="J51" s="1">
        <f t="shared" si="4"/>
        <v>10863.291225217719</v>
      </c>
      <c r="K51" s="1">
        <f t="shared" si="13"/>
        <v>1002800.4491206697</v>
      </c>
      <c r="L51" s="1">
        <f t="shared" si="5"/>
        <v>1105586.3542347699</v>
      </c>
      <c r="N51" s="16">
        <f t="shared" si="6"/>
        <v>81</v>
      </c>
      <c r="O51" s="20">
        <f t="shared" si="7"/>
        <v>214416.31902311003</v>
      </c>
      <c r="P51" s="20">
        <f t="shared" si="8"/>
        <v>285888.42536414671</v>
      </c>
      <c r="Q51" s="20">
        <f t="shared" si="14"/>
        <v>-1946688.3929655137</v>
      </c>
      <c r="R51" s="20">
        <f t="shared" si="9"/>
        <v>-2329911.2379779359</v>
      </c>
      <c r="S51">
        <f t="shared" si="10"/>
        <v>1</v>
      </c>
    </row>
    <row r="52" spans="3:19">
      <c r="C52">
        <f t="shared" si="16"/>
        <v>63</v>
      </c>
      <c r="D52" s="20">
        <f t="shared" si="15"/>
        <v>22688.845872826674</v>
      </c>
      <c r="E52" s="5">
        <f t="shared" si="17"/>
        <v>225956.45748452857</v>
      </c>
      <c r="F52" s="1">
        <f t="shared" si="2"/>
        <v>22595.645748452858</v>
      </c>
      <c r="G52" s="1">
        <f t="shared" si="18"/>
        <v>11297.822874226429</v>
      </c>
      <c r="H52" s="20">
        <f t="shared" si="11"/>
        <v>0</v>
      </c>
      <c r="I52" s="20">
        <f t="shared" si="12"/>
        <v>185501.8618859695</v>
      </c>
      <c r="J52" s="1">
        <f t="shared" si="4"/>
        <v>11297.822874226429</v>
      </c>
      <c r="K52" s="1">
        <f t="shared" si="13"/>
        <v>1105586.3542347699</v>
      </c>
      <c r="L52" s="1">
        <f t="shared" si="5"/>
        <v>1216870.8676538831</v>
      </c>
      <c r="N52" s="16">
        <f t="shared" si="6"/>
        <v>82</v>
      </c>
      <c r="O52" s="20">
        <f t="shared" si="7"/>
        <v>220848.80859380332</v>
      </c>
      <c r="P52" s="20">
        <f t="shared" si="8"/>
        <v>294465.07812507107</v>
      </c>
      <c r="Q52" s="20">
        <f t="shared" si="14"/>
        <v>-2329911.2379779359</v>
      </c>
      <c r="R52" s="20">
        <f t="shared" si="9"/>
        <v>-2740871.8780019041</v>
      </c>
      <c r="S52">
        <f t="shared" si="10"/>
        <v>1</v>
      </c>
    </row>
    <row r="53" spans="3:19">
      <c r="C53">
        <f t="shared" si="16"/>
        <v>64</v>
      </c>
      <c r="D53" s="20">
        <f t="shared" si="15"/>
        <v>23369.511249011473</v>
      </c>
      <c r="E53" s="5">
        <f t="shared" si="17"/>
        <v>234994.71578390972</v>
      </c>
      <c r="F53" s="1">
        <f t="shared" si="2"/>
        <v>23499.471578390974</v>
      </c>
      <c r="G53" s="1">
        <f t="shared" si="18"/>
        <v>11749.735789195487</v>
      </c>
      <c r="H53" s="20">
        <f t="shared" si="11"/>
        <v>0</v>
      </c>
      <c r="I53" s="20">
        <f t="shared" si="12"/>
        <v>196631.97359912767</v>
      </c>
      <c r="J53" s="1">
        <f t="shared" si="4"/>
        <v>11749.735789195487</v>
      </c>
      <c r="K53" s="1">
        <f t="shared" si="13"/>
        <v>1216870.8676538831</v>
      </c>
      <c r="L53" s="1">
        <f t="shared" si="5"/>
        <v>1337301.0357572413</v>
      </c>
      <c r="N53" s="16">
        <f t="shared" si="6"/>
        <v>83</v>
      </c>
      <c r="O53" s="20">
        <f t="shared" si="7"/>
        <v>227474.27285161737</v>
      </c>
      <c r="P53" s="20">
        <f t="shared" si="8"/>
        <v>303299.03046882316</v>
      </c>
      <c r="Q53" s="20">
        <f t="shared" si="14"/>
        <v>-2740871.8780019041</v>
      </c>
      <c r="R53" s="20">
        <f t="shared" si="9"/>
        <v>-3181214.5023708222</v>
      </c>
      <c r="S53">
        <f t="shared" si="10"/>
        <v>1</v>
      </c>
    </row>
    <row r="54" spans="3:19">
      <c r="C54">
        <f t="shared" si="16"/>
        <v>65</v>
      </c>
      <c r="D54" s="20">
        <f t="shared" si="15"/>
        <v>24070.596586481817</v>
      </c>
      <c r="E54" s="5">
        <f t="shared" si="17"/>
        <v>244394.50441526613</v>
      </c>
      <c r="F54" s="1">
        <f t="shared" si="2"/>
        <v>24439.450441526613</v>
      </c>
      <c r="G54" s="1">
        <f t="shared" si="18"/>
        <v>12219.725220763306</v>
      </c>
      <c r="H54" s="20">
        <f t="shared" si="11"/>
        <v>0</v>
      </c>
      <c r="I54" s="20">
        <f t="shared" si="12"/>
        <v>208429.89201507534</v>
      </c>
      <c r="J54" s="1">
        <f t="shared" si="4"/>
        <v>12219.725220763306</v>
      </c>
      <c r="K54" s="1">
        <f t="shared" si="13"/>
        <v>1337301.0357572413</v>
      </c>
      <c r="L54" s="1">
        <f t="shared" si="5"/>
        <v>1467571.2839225384</v>
      </c>
      <c r="N54" s="16">
        <f t="shared" si="6"/>
        <v>84</v>
      </c>
      <c r="O54" s="20">
        <f t="shared" si="7"/>
        <v>234298.50103716587</v>
      </c>
      <c r="P54" s="20">
        <f t="shared" si="8"/>
        <v>312398.00138288783</v>
      </c>
      <c r="Q54" s="20">
        <f t="shared" si="14"/>
        <v>-3181214.5023708222</v>
      </c>
      <c r="R54" s="20">
        <f t="shared" si="9"/>
        <v>-3652673.2288722512</v>
      </c>
      <c r="S54">
        <f t="shared" si="10"/>
        <v>1</v>
      </c>
    </row>
    <row r="55" spans="3:19">
      <c r="C55">
        <f t="shared" si="16"/>
        <v>66</v>
      </c>
      <c r="D55" s="20">
        <f t="shared" si="15"/>
        <v>24792.714484076274</v>
      </c>
      <c r="E55" s="5">
        <f t="shared" si="17"/>
        <v>254170.28459187679</v>
      </c>
      <c r="F55" s="1">
        <f t="shared" si="2"/>
        <v>25417.028459187681</v>
      </c>
      <c r="G55" s="1">
        <f t="shared" si="18"/>
        <v>12708.51422959384</v>
      </c>
      <c r="H55" s="20">
        <f t="shared" si="11"/>
        <v>0</v>
      </c>
      <c r="I55" s="20">
        <f t="shared" si="12"/>
        <v>220935.68553597986</v>
      </c>
      <c r="J55" s="1">
        <f t="shared" si="4"/>
        <v>12708.51422959384</v>
      </c>
      <c r="K55" s="1">
        <f t="shared" si="13"/>
        <v>1467571.2839225384</v>
      </c>
      <c r="L55" s="1">
        <f t="shared" si="5"/>
        <v>1608426.8164858976</v>
      </c>
      <c r="N55" s="16">
        <f t="shared" si="6"/>
        <v>85</v>
      </c>
      <c r="O55" s="20">
        <f t="shared" si="7"/>
        <v>241327.45606828091</v>
      </c>
      <c r="P55" s="20">
        <f t="shared" si="8"/>
        <v>321769.94142437453</v>
      </c>
      <c r="Q55" s="20">
        <f t="shared" si="14"/>
        <v>-3652673.2288722512</v>
      </c>
      <c r="R55" s="20">
        <f t="shared" si="9"/>
        <v>-4157076.8317402382</v>
      </c>
      <c r="S55">
        <f t="shared" si="10"/>
        <v>1</v>
      </c>
    </row>
    <row r="56" spans="3:19">
      <c r="C56">
        <f t="shared" si="16"/>
        <v>67</v>
      </c>
      <c r="D56" s="20">
        <f t="shared" si="15"/>
        <v>25536.495918598564</v>
      </c>
      <c r="E56" s="5">
        <f t="shared" si="17"/>
        <v>264337.09597555187</v>
      </c>
      <c r="F56" s="1">
        <f t="shared" si="2"/>
        <v>26433.709597555189</v>
      </c>
      <c r="G56" s="1">
        <f t="shared" si="18"/>
        <v>13216.854798777595</v>
      </c>
      <c r="H56" s="20">
        <f t="shared" si="11"/>
        <v>0</v>
      </c>
      <c r="I56" s="20">
        <f t="shared" si="12"/>
        <v>234191.82666813867</v>
      </c>
      <c r="J56" s="1">
        <f t="shared" si="4"/>
        <v>13216.854798777595</v>
      </c>
      <c r="K56" s="1">
        <f t="shared" si="13"/>
        <v>1608426.8164858976</v>
      </c>
      <c r="L56" s="1">
        <f t="shared" si="5"/>
        <v>1760667.2580362433</v>
      </c>
      <c r="N56" s="16">
        <f t="shared" si="6"/>
        <v>86</v>
      </c>
      <c r="O56" s="20">
        <f t="shared" si="7"/>
        <v>248567.27975032927</v>
      </c>
      <c r="P56" s="20">
        <f t="shared" si="8"/>
        <v>331423.03966710571</v>
      </c>
      <c r="Q56" s="20">
        <f t="shared" si="14"/>
        <v>-4157076.8317402382</v>
      </c>
      <c r="R56" s="20">
        <f t="shared" si="9"/>
        <v>-4696353.7129943557</v>
      </c>
      <c r="S56">
        <f t="shared" si="10"/>
        <v>1</v>
      </c>
    </row>
    <row r="57" spans="3:19">
      <c r="C57">
        <f t="shared" si="16"/>
        <v>68</v>
      </c>
      <c r="D57" s="20">
        <f t="shared" si="15"/>
        <v>26302.590796156521</v>
      </c>
      <c r="E57" s="5">
        <f t="shared" si="17"/>
        <v>274910.57981457398</v>
      </c>
      <c r="F57" s="1">
        <f t="shared" si="2"/>
        <v>27491.057981457401</v>
      </c>
      <c r="G57" s="1">
        <f t="shared" si="18"/>
        <v>13745.528990728701</v>
      </c>
      <c r="H57" s="20">
        <f t="shared" si="11"/>
        <v>0</v>
      </c>
      <c r="I57" s="20">
        <f t="shared" si="12"/>
        <v>248243.33626822699</v>
      </c>
      <c r="J57" s="1">
        <f t="shared" si="4"/>
        <v>13745.528990728701</v>
      </c>
      <c r="K57" s="1">
        <f t="shared" si="13"/>
        <v>1760667.2580362433</v>
      </c>
      <c r="L57" s="1">
        <f t="shared" si="5"/>
        <v>1925150.5530709666</v>
      </c>
      <c r="N57" s="16">
        <f t="shared" si="6"/>
        <v>87</v>
      </c>
      <c r="O57" s="20">
        <f t="shared" si="7"/>
        <v>256024.29814283916</v>
      </c>
      <c r="P57" s="20">
        <f t="shared" si="8"/>
        <v>341365.73085711891</v>
      </c>
      <c r="Q57" s="20">
        <f t="shared" si="14"/>
        <v>-4696353.7129943557</v>
      </c>
      <c r="R57" s="20">
        <f t="shared" si="9"/>
        <v>-5272537.1295011928</v>
      </c>
      <c r="S57">
        <f t="shared" si="10"/>
        <v>1</v>
      </c>
    </row>
    <row r="58" spans="3:19">
      <c r="C58">
        <f t="shared" si="16"/>
        <v>69</v>
      </c>
      <c r="D58" s="20">
        <f t="shared" si="15"/>
        <v>27091.668520041218</v>
      </c>
      <c r="E58" s="5">
        <f t="shared" si="17"/>
        <v>285907.00300715695</v>
      </c>
      <c r="F58" s="1">
        <f t="shared" si="2"/>
        <v>28590.700300715696</v>
      </c>
      <c r="G58" s="1">
        <f t="shared" si="18"/>
        <v>14295.350150357848</v>
      </c>
      <c r="H58" s="20">
        <f t="shared" si="11"/>
        <v>0</v>
      </c>
      <c r="I58" s="20">
        <f t="shared" si="12"/>
        <v>263137.9364443206</v>
      </c>
      <c r="J58" s="1">
        <f t="shared" si="4"/>
        <v>14295.350150357848</v>
      </c>
      <c r="K58" s="1">
        <f t="shared" si="13"/>
        <v>1925150.5530709666</v>
      </c>
      <c r="L58" s="1">
        <f t="shared" si="5"/>
        <v>2102797.1422370076</v>
      </c>
      <c r="N58" s="16">
        <f t="shared" si="6"/>
        <v>88</v>
      </c>
      <c r="O58" s="20">
        <f t="shared" si="7"/>
        <v>263705.02708712436</v>
      </c>
      <c r="P58" s="20">
        <f t="shared" si="8"/>
        <v>351606.70278283249</v>
      </c>
      <c r="Q58" s="20">
        <f t="shared" si="14"/>
        <v>-5272537.1295011928</v>
      </c>
      <c r="R58" s="20">
        <f t="shared" si="9"/>
        <v>-5887770.6887590848</v>
      </c>
      <c r="S58">
        <f t="shared" si="10"/>
        <v>1</v>
      </c>
    </row>
    <row r="59" spans="3:19">
      <c r="C59">
        <f t="shared" si="16"/>
        <v>70</v>
      </c>
      <c r="D59" s="20">
        <f t="shared" si="15"/>
        <v>27904.418575642456</v>
      </c>
      <c r="E59" s="5">
        <f t="shared" si="17"/>
        <v>297343.28312744322</v>
      </c>
      <c r="F59" s="1">
        <f t="shared" si="2"/>
        <v>29734.328312744325</v>
      </c>
      <c r="G59" s="1">
        <f t="shared" si="18"/>
        <v>14867.164156372162</v>
      </c>
      <c r="H59" s="20">
        <f t="shared" si="11"/>
        <v>0</v>
      </c>
      <c r="I59" s="20">
        <f t="shared" si="12"/>
        <v>278926.21263097983</v>
      </c>
      <c r="J59" s="1">
        <f t="shared" si="4"/>
        <v>14867.164156372162</v>
      </c>
      <c r="K59" s="1">
        <f t="shared" si="13"/>
        <v>2102797.1422370076</v>
      </c>
      <c r="L59" s="1">
        <f t="shared" si="5"/>
        <v>2294594.4346627151</v>
      </c>
      <c r="N59" s="16">
        <f t="shared" si="6"/>
        <v>89</v>
      </c>
      <c r="O59" s="20">
        <f t="shared" si="7"/>
        <v>271616.17789973808</v>
      </c>
      <c r="P59" s="20">
        <f t="shared" si="8"/>
        <v>362154.90386631741</v>
      </c>
      <c r="Q59" s="20">
        <f t="shared" si="14"/>
        <v>-5887770.6887590848</v>
      </c>
      <c r="R59" s="20">
        <f t="shared" si="9"/>
        <v>-6544314.1270633563</v>
      </c>
      <c r="S59">
        <f t="shared" si="10"/>
        <v>1</v>
      </c>
    </row>
    <row r="60" spans="3:19">
      <c r="C60">
        <f t="shared" si="16"/>
        <v>71</v>
      </c>
      <c r="D60" s="20">
        <f t="shared" si="15"/>
        <v>28741.551132911729</v>
      </c>
      <c r="E60" s="5">
        <f t="shared" si="17"/>
        <v>309237.01445254096</v>
      </c>
      <c r="F60" s="1">
        <f t="shared" si="2"/>
        <v>30923.701445254097</v>
      </c>
      <c r="G60" s="1">
        <f t="shared" si="18"/>
        <v>15461.850722627049</v>
      </c>
      <c r="H60" s="20">
        <f t="shared" si="11"/>
        <v>0</v>
      </c>
      <c r="I60" s="20">
        <f t="shared" si="12"/>
        <v>295661.78538883862</v>
      </c>
      <c r="J60" s="1">
        <f t="shared" si="4"/>
        <v>15461.850722627049</v>
      </c>
      <c r="K60" s="1">
        <f t="shared" si="13"/>
        <v>2294594.4346627151</v>
      </c>
      <c r="L60" s="1">
        <f t="shared" si="5"/>
        <v>2501601.5972569864</v>
      </c>
      <c r="N60" s="16">
        <f t="shared" si="6"/>
        <v>90</v>
      </c>
      <c r="O60" s="20">
        <f t="shared" si="7"/>
        <v>279764.66323673021</v>
      </c>
      <c r="P60" s="20">
        <f t="shared" si="8"/>
        <v>373019.55098230694</v>
      </c>
      <c r="Q60" s="20">
        <f t="shared" si="14"/>
        <v>-6544314.1270633563</v>
      </c>
      <c r="R60" s="20">
        <f t="shared" si="9"/>
        <v>-7244549.3843988311</v>
      </c>
      <c r="S60">
        <f t="shared" si="10"/>
        <v>1</v>
      </c>
    </row>
    <row r="61" spans="3:19">
      <c r="C61">
        <f t="shared" si="16"/>
        <v>72</v>
      </c>
      <c r="D61" s="20">
        <f t="shared" si="15"/>
        <v>29603.797666899081</v>
      </c>
      <c r="E61" s="5">
        <f t="shared" si="17"/>
        <v>321606.4950306426</v>
      </c>
      <c r="F61" s="1">
        <f t="shared" si="2"/>
        <v>32160.649503064262</v>
      </c>
      <c r="G61" s="1">
        <f t="shared" si="18"/>
        <v>16080.324751532131</v>
      </c>
      <c r="H61" s="20">
        <f t="shared" si="11"/>
        <v>0</v>
      </c>
      <c r="I61" s="20">
        <f t="shared" si="12"/>
        <v>313401.49251216894</v>
      </c>
      <c r="J61" s="1">
        <f t="shared" si="4"/>
        <v>16080.324751532131</v>
      </c>
      <c r="K61" s="1">
        <f t="shared" si="13"/>
        <v>2501601.5972569864</v>
      </c>
      <c r="L61" s="1">
        <f t="shared" si="5"/>
        <v>2724954.6833195724</v>
      </c>
      <c r="N61" s="16">
        <f t="shared" si="6"/>
        <v>91</v>
      </c>
      <c r="O61" s="20">
        <f t="shared" si="7"/>
        <v>288157.6031338321</v>
      </c>
      <c r="P61" s="20">
        <f t="shared" si="8"/>
        <v>384210.13751177612</v>
      </c>
      <c r="Q61" s="20">
        <f t="shared" si="14"/>
        <v>-7244549.3843988311</v>
      </c>
      <c r="R61" s="20">
        <f t="shared" si="9"/>
        <v>-7990986.9911305485</v>
      </c>
      <c r="S61">
        <f t="shared" si="10"/>
        <v>1</v>
      </c>
    </row>
    <row r="62" spans="3:19">
      <c r="C62">
        <f t="shared" si="16"/>
        <v>73</v>
      </c>
      <c r="D62" s="20">
        <f t="shared" si="15"/>
        <v>30491.911596906055</v>
      </c>
      <c r="E62" s="5">
        <f t="shared" si="17"/>
        <v>334470.75483186834</v>
      </c>
      <c r="F62" s="1">
        <f t="shared" si="2"/>
        <v>33447.075483186833</v>
      </c>
      <c r="G62" s="1">
        <f t="shared" si="18"/>
        <v>16723.537741593416</v>
      </c>
      <c r="H62" s="20">
        <f t="shared" si="11"/>
        <v>0</v>
      </c>
      <c r="I62" s="20">
        <f t="shared" si="12"/>
        <v>332205.58206289908</v>
      </c>
      <c r="J62" s="1">
        <f t="shared" si="4"/>
        <v>16723.537741593416</v>
      </c>
      <c r="K62" s="1">
        <f t="shared" si="13"/>
        <v>2724954.6833195724</v>
      </c>
      <c r="L62" s="1">
        <f t="shared" si="5"/>
        <v>2965872.1243767226</v>
      </c>
      <c r="N62" s="16">
        <f t="shared" si="6"/>
        <v>92</v>
      </c>
      <c r="O62" s="20">
        <f t="shared" si="7"/>
        <v>296802.33122784708</v>
      </c>
      <c r="P62" s="20">
        <f t="shared" si="8"/>
        <v>395736.44163712946</v>
      </c>
      <c r="Q62" s="20">
        <f t="shared" si="14"/>
        <v>-7990986.9911305485</v>
      </c>
      <c r="R62" s="20">
        <f t="shared" si="9"/>
        <v>-8786272.7823242042</v>
      </c>
      <c r="S62">
        <f t="shared" si="10"/>
        <v>1</v>
      </c>
    </row>
    <row r="63" spans="3:19">
      <c r="C63">
        <f t="shared" si="16"/>
        <v>74</v>
      </c>
      <c r="D63" s="20">
        <f t="shared" si="15"/>
        <v>31406.668944813238</v>
      </c>
      <c r="E63" s="5">
        <f t="shared" si="17"/>
        <v>347849.58502514311</v>
      </c>
      <c r="F63" s="1">
        <f t="shared" si="2"/>
        <v>34784.95850251431</v>
      </c>
      <c r="G63" s="1">
        <f t="shared" si="18"/>
        <v>17392.479251257155</v>
      </c>
      <c r="H63" s="20">
        <f t="shared" si="11"/>
        <v>0</v>
      </c>
      <c r="I63" s="20">
        <f t="shared" si="12"/>
        <v>352137.91698667302</v>
      </c>
      <c r="J63" s="1">
        <f t="shared" si="4"/>
        <v>17392.479251257155</v>
      </c>
      <c r="K63" s="1">
        <f t="shared" si="13"/>
        <v>2965872.1243767226</v>
      </c>
      <c r="L63" s="1">
        <f t="shared" si="5"/>
        <v>3225660.6108368649</v>
      </c>
      <c r="N63" s="16">
        <f t="shared" si="6"/>
        <v>93</v>
      </c>
      <c r="O63" s="20">
        <f t="shared" si="7"/>
        <v>305706.40116468252</v>
      </c>
      <c r="P63" s="20">
        <f t="shared" si="8"/>
        <v>407608.53488624335</v>
      </c>
      <c r="Q63" s="20">
        <f t="shared" si="14"/>
        <v>-8786272.7823242042</v>
      </c>
      <c r="R63" s="20">
        <f t="shared" si="9"/>
        <v>-9633194.9563266579</v>
      </c>
      <c r="S63">
        <f t="shared" si="10"/>
        <v>1</v>
      </c>
    </row>
    <row r="64" spans="3:19">
      <c r="C64">
        <f t="shared" si="16"/>
        <v>75</v>
      </c>
      <c r="D64" s="20">
        <f t="shared" si="15"/>
        <v>32348.869013157637</v>
      </c>
      <c r="E64" s="5">
        <f t="shared" si="17"/>
        <v>361763.56842614885</v>
      </c>
      <c r="F64" s="1">
        <f t="shared" si="2"/>
        <v>36176.356842614885</v>
      </c>
      <c r="G64" s="1">
        <f t="shared" si="18"/>
        <v>18088.178421307442</v>
      </c>
      <c r="H64" s="20">
        <f t="shared" si="11"/>
        <v>0</v>
      </c>
      <c r="I64" s="20">
        <f t="shared" si="12"/>
        <v>373266.19200587342</v>
      </c>
      <c r="J64" s="1">
        <f t="shared" si="4"/>
        <v>18088.178421307442</v>
      </c>
      <c r="K64" s="1">
        <f t="shared" si="13"/>
        <v>3225660.6108368649</v>
      </c>
      <c r="L64" s="1">
        <f t="shared" si="5"/>
        <v>3505721.3888593679</v>
      </c>
      <c r="N64" s="16">
        <f t="shared" si="6"/>
        <v>94</v>
      </c>
      <c r="O64" s="20">
        <f t="shared" si="7"/>
        <v>314877.59319962293</v>
      </c>
      <c r="P64" s="20">
        <f t="shared" si="8"/>
        <v>419836.7909328306</v>
      </c>
      <c r="Q64" s="20">
        <f t="shared" si="14"/>
        <v>-9633194.9563266579</v>
      </c>
      <c r="R64" s="20">
        <f t="shared" si="9"/>
        <v>-10534691.495075822</v>
      </c>
      <c r="S64">
        <f t="shared" si="10"/>
        <v>1</v>
      </c>
    </row>
    <row r="65" spans="3:19">
      <c r="C65">
        <f t="shared" si="16"/>
        <v>76</v>
      </c>
      <c r="D65" s="20">
        <f t="shared" si="15"/>
        <v>33319.335083552367</v>
      </c>
      <c r="E65" s="5">
        <f t="shared" si="17"/>
        <v>376234.11116319482</v>
      </c>
      <c r="F65" s="1">
        <f t="shared" si="2"/>
        <v>37623.411116319483</v>
      </c>
      <c r="G65" s="1">
        <f t="shared" si="18"/>
        <v>18811.705558159741</v>
      </c>
      <c r="H65" s="20">
        <f t="shared" si="11"/>
        <v>0</v>
      </c>
      <c r="I65" s="20">
        <f t="shared" si="12"/>
        <v>395662.16352622584</v>
      </c>
      <c r="J65" s="1">
        <f t="shared" si="4"/>
        <v>18811.705558159741</v>
      </c>
      <c r="K65" s="1">
        <f t="shared" si="13"/>
        <v>3505721.3888593679</v>
      </c>
      <c r="L65" s="1">
        <f t="shared" si="5"/>
        <v>3807557.0027540033</v>
      </c>
      <c r="N65" s="16">
        <f t="shared" si="6"/>
        <v>95</v>
      </c>
      <c r="O65" s="20">
        <f t="shared" si="7"/>
        <v>324323.92099561158</v>
      </c>
      <c r="P65" s="20">
        <f t="shared" si="8"/>
        <v>432431.89466081542</v>
      </c>
      <c r="Q65" s="20">
        <f t="shared" si="14"/>
        <v>-10534691.495075822</v>
      </c>
      <c r="R65" s="20">
        <f t="shared" si="9"/>
        <v>-11493857.964490429</v>
      </c>
      <c r="S65">
        <f t="shared" si="10"/>
        <v>1</v>
      </c>
    </row>
    <row r="66" spans="3:19">
      <c r="C66">
        <f t="shared" si="16"/>
        <v>77</v>
      </c>
      <c r="D66" s="20">
        <f t="shared" si="15"/>
        <v>34318.915136058939</v>
      </c>
      <c r="E66" s="5">
        <f t="shared" si="17"/>
        <v>391283.47560972261</v>
      </c>
      <c r="F66" s="1">
        <f t="shared" si="2"/>
        <v>39128.347560972259</v>
      </c>
      <c r="G66" s="1">
        <f t="shared" si="18"/>
        <v>19564.17378048613</v>
      </c>
      <c r="H66" s="20">
        <f t="shared" si="11"/>
        <v>0</v>
      </c>
      <c r="I66" s="20">
        <f t="shared" si="12"/>
        <v>419401.89333779941</v>
      </c>
      <c r="J66" s="1">
        <f t="shared" si="4"/>
        <v>19564.17378048613</v>
      </c>
      <c r="K66" s="1">
        <f t="shared" si="13"/>
        <v>3807557.0027540033</v>
      </c>
      <c r="L66" s="1">
        <f t="shared" si="5"/>
        <v>4132778.514288242</v>
      </c>
      <c r="N66" s="16">
        <f t="shared" si="6"/>
        <v>96</v>
      </c>
      <c r="O66" s="20">
        <f t="shared" si="7"/>
        <v>334053.63862548</v>
      </c>
      <c r="P66" s="20">
        <f t="shared" si="8"/>
        <v>445404.85150063998</v>
      </c>
      <c r="Q66" s="20">
        <f t="shared" si="14"/>
        <v>-11493857.964490429</v>
      </c>
      <c r="R66" s="20">
        <f t="shared" si="9"/>
        <v>-12513955.71421559</v>
      </c>
      <c r="S66">
        <f t="shared" si="10"/>
        <v>1</v>
      </c>
    </row>
    <row r="67" spans="3:19">
      <c r="C67">
        <f t="shared" si="16"/>
        <v>78</v>
      </c>
      <c r="D67" s="20">
        <f t="shared" si="15"/>
        <v>35348.482590140709</v>
      </c>
      <c r="E67" s="5">
        <f t="shared" si="17"/>
        <v>406934.81463411154</v>
      </c>
      <c r="F67" s="1">
        <f t="shared" si="2"/>
        <v>40693.481463411154</v>
      </c>
      <c r="G67" s="1">
        <f t="shared" si="18"/>
        <v>20346.740731705577</v>
      </c>
      <c r="H67" s="20">
        <f t="shared" si="11"/>
        <v>0</v>
      </c>
      <c r="I67" s="20">
        <f t="shared" si="12"/>
        <v>444566.00693806738</v>
      </c>
      <c r="J67" s="1">
        <f t="shared" si="4"/>
        <v>20346.740731705577</v>
      </c>
      <c r="K67" s="1">
        <f t="shared" si="13"/>
        <v>4132778.514288242</v>
      </c>
      <c r="L67" s="1">
        <f t="shared" si="5"/>
        <v>4483113.232483536</v>
      </c>
      <c r="N67" s="16">
        <f t="shared" si="6"/>
        <v>97</v>
      </c>
      <c r="O67" s="20">
        <f t="shared" si="7"/>
        <v>344075.24778424436</v>
      </c>
      <c r="P67" s="20">
        <f t="shared" si="8"/>
        <v>458766.99704565917</v>
      </c>
      <c r="Q67" s="20">
        <f t="shared" si="14"/>
        <v>-12513955.71421559</v>
      </c>
      <c r="R67" s="20">
        <f t="shared" si="9"/>
        <v>-13598420.496972028</v>
      </c>
      <c r="S67">
        <f t="shared" si="10"/>
        <v>1</v>
      </c>
    </row>
    <row r="68" spans="3:19">
      <c r="C68">
        <f t="shared" si="16"/>
        <v>79</v>
      </c>
      <c r="D68" s="20">
        <f t="shared" si="15"/>
        <v>36408.937067844934</v>
      </c>
      <c r="E68" s="5">
        <f t="shared" si="17"/>
        <v>423212.207219476</v>
      </c>
      <c r="F68" s="1">
        <f t="shared" si="2"/>
        <v>42321.220721947604</v>
      </c>
      <c r="G68" s="1">
        <f t="shared" si="18"/>
        <v>21160.610360973802</v>
      </c>
      <c r="H68" s="20">
        <f t="shared" si="11"/>
        <v>0</v>
      </c>
      <c r="I68" s="20">
        <f t="shared" si="12"/>
        <v>471239.96735435142</v>
      </c>
      <c r="J68" s="1">
        <f t="shared" si="4"/>
        <v>21160.610360973802</v>
      </c>
      <c r="K68" s="1">
        <f t="shared" si="13"/>
        <v>4483113.232483536</v>
      </c>
      <c r="L68" s="1">
        <f t="shared" si="5"/>
        <v>4860412.9898403054</v>
      </c>
      <c r="N68" s="16">
        <f t="shared" si="6"/>
        <v>98</v>
      </c>
      <c r="O68" s="20">
        <f t="shared" si="7"/>
        <v>354397.50521777174</v>
      </c>
      <c r="P68" s="20">
        <f t="shared" si="8"/>
        <v>472530.00695702899</v>
      </c>
      <c r="Q68" s="20">
        <f t="shared" si="14"/>
        <v>-13598420.496972028</v>
      </c>
      <c r="R68" s="20">
        <f t="shared" si="9"/>
        <v>-14750871.528777659</v>
      </c>
      <c r="S68">
        <f t="shared" si="10"/>
        <v>1</v>
      </c>
    </row>
    <row r="69" spans="3:19">
      <c r="C69">
        <f t="shared" si="16"/>
        <v>80</v>
      </c>
      <c r="D69" s="20">
        <f t="shared" si="15"/>
        <v>37501.205179880286</v>
      </c>
      <c r="E69" s="5">
        <f t="shared" si="17"/>
        <v>440140.69550825504</v>
      </c>
      <c r="F69" s="1">
        <f t="shared" si="2"/>
        <v>44014.069550825508</v>
      </c>
      <c r="G69" s="1">
        <f t="shared" si="18"/>
        <v>22007.034775412754</v>
      </c>
      <c r="H69" s="20">
        <f t="shared" si="11"/>
        <v>0</v>
      </c>
      <c r="I69" s="20">
        <f t="shared" si="12"/>
        <v>499514.36539561255</v>
      </c>
      <c r="J69" s="1">
        <f t="shared" si="4"/>
        <v>22007.034775412754</v>
      </c>
      <c r="K69" s="1">
        <f t="shared" si="13"/>
        <v>4860412.9898403054</v>
      </c>
      <c r="L69" s="1">
        <f t="shared" si="5"/>
        <v>5266663.0034553651</v>
      </c>
      <c r="N69" s="16">
        <f t="shared" si="6"/>
        <v>99</v>
      </c>
      <c r="O69" s="20">
        <f t="shared" si="7"/>
        <v>365029.43037430476</v>
      </c>
      <c r="P69" s="20">
        <f t="shared" si="8"/>
        <v>486705.90716573969</v>
      </c>
      <c r="Q69" s="20">
        <f t="shared" si="14"/>
        <v>-14750871.528777659</v>
      </c>
      <c r="R69" s="20">
        <f t="shared" si="9"/>
        <v>-15975121.012382282</v>
      </c>
      <c r="S69">
        <f t="shared" si="10"/>
        <v>1</v>
      </c>
    </row>
    <row r="70" spans="3:19">
      <c r="C70">
        <f t="shared" si="16"/>
        <v>81</v>
      </c>
      <c r="D70" s="20">
        <f t="shared" si="15"/>
        <v>38626.241335276696</v>
      </c>
      <c r="E70" s="5">
        <f t="shared" si="17"/>
        <v>457746.32332858525</v>
      </c>
      <c r="F70" s="1">
        <f t="shared" si="2"/>
        <v>45774.632332858528</v>
      </c>
      <c r="G70" s="1">
        <f t="shared" si="18"/>
        <v>22887.316166429264</v>
      </c>
      <c r="H70" s="20">
        <f t="shared" si="11"/>
        <v>0</v>
      </c>
      <c r="I70" s="20">
        <f t="shared" si="12"/>
        <v>529485.2273193493</v>
      </c>
      <c r="J70" s="1">
        <f t="shared" si="4"/>
        <v>22887.316166429264</v>
      </c>
      <c r="K70" s="1">
        <f t="shared" si="13"/>
        <v>5266663.0034553651</v>
      </c>
      <c r="L70" s="1">
        <f t="shared" si="5"/>
        <v>5703991.3621965284</v>
      </c>
      <c r="N70" s="16">
        <f t="shared" si="6"/>
        <v>100</v>
      </c>
      <c r="O70" s="20">
        <f t="shared" si="7"/>
        <v>375980.31328553398</v>
      </c>
      <c r="P70" s="20">
        <f t="shared" si="8"/>
        <v>501307.08438071195</v>
      </c>
      <c r="Q70" s="20">
        <f t="shared" si="14"/>
        <v>-15975121.012382282</v>
      </c>
      <c r="R70" s="20">
        <f t="shared" si="9"/>
        <v>-17275184.147382107</v>
      </c>
      <c r="S70">
        <f t="shared" si="10"/>
        <v>1</v>
      </c>
    </row>
    <row r="71" spans="3:19">
      <c r="C71">
        <f t="shared" si="16"/>
        <v>82</v>
      </c>
      <c r="D71" s="20">
        <f t="shared" si="15"/>
        <v>39785.028575334996</v>
      </c>
      <c r="E71" s="5">
        <f t="shared" si="17"/>
        <v>476056.17626172869</v>
      </c>
      <c r="F71" s="1">
        <f t="shared" si="2"/>
        <v>47605.617626172869</v>
      </c>
      <c r="G71" s="1">
        <f t="shared" si="18"/>
        <v>23802.808813086434</v>
      </c>
      <c r="H71" s="20">
        <f t="shared" si="11"/>
        <v>0</v>
      </c>
      <c r="I71" s="20">
        <f t="shared" si="12"/>
        <v>561254.34095851029</v>
      </c>
      <c r="J71" s="1">
        <f t="shared" si="4"/>
        <v>23802.808813086434</v>
      </c>
      <c r="K71" s="1">
        <f t="shared" si="13"/>
        <v>5703991.3621965284</v>
      </c>
      <c r="L71" s="1">
        <f t="shared" si="5"/>
        <v>6174679.1839895453</v>
      </c>
      <c r="N71" s="16"/>
    </row>
    <row r="72" spans="3:19">
      <c r="C72">
        <f t="shared" si="16"/>
        <v>83</v>
      </c>
      <c r="D72" s="20">
        <f t="shared" si="15"/>
        <v>40978.579432595048</v>
      </c>
      <c r="E72" s="5">
        <f t="shared" si="17"/>
        <v>495098.42331219785</v>
      </c>
      <c r="F72" s="1">
        <f t="shared" si="2"/>
        <v>49509.842331219785</v>
      </c>
      <c r="G72" s="1">
        <f t="shared" si="18"/>
        <v>24754.921165609892</v>
      </c>
      <c r="H72" s="20">
        <f t="shared" si="11"/>
        <v>0</v>
      </c>
      <c r="I72" s="20">
        <f t="shared" si="12"/>
        <v>594929.60141602089</v>
      </c>
      <c r="J72" s="1">
        <f t="shared" si="4"/>
        <v>24754.921165609892</v>
      </c>
      <c r="K72" s="1">
        <f t="shared" si="13"/>
        <v>6174679.1839895453</v>
      </c>
      <c r="L72" s="1">
        <f t="shared" si="5"/>
        <v>6681171.4903656431</v>
      </c>
      <c r="N72" s="16"/>
    </row>
    <row r="73" spans="3:19">
      <c r="C73">
        <f t="shared" si="16"/>
        <v>84</v>
      </c>
      <c r="D73" s="20">
        <f t="shared" si="15"/>
        <v>42207.936815572903</v>
      </c>
      <c r="E73" s="5">
        <f t="shared" si="17"/>
        <v>514902.36024468578</v>
      </c>
      <c r="F73" s="1">
        <f t="shared" si="2"/>
        <v>51490.236024468584</v>
      </c>
      <c r="G73" s="1">
        <f t="shared" si="18"/>
        <v>25745.118012234292</v>
      </c>
      <c r="H73" s="20">
        <f t="shared" si="11"/>
        <v>0</v>
      </c>
      <c r="I73" s="20">
        <f t="shared" si="12"/>
        <v>630625.37750098214</v>
      </c>
      <c r="J73" s="1">
        <f t="shared" si="4"/>
        <v>25745.118012234292</v>
      </c>
      <c r="K73" s="1">
        <f t="shared" si="13"/>
        <v>6681171.4903656431</v>
      </c>
      <c r="L73" s="1">
        <f t="shared" si="5"/>
        <v>7226088.8487279415</v>
      </c>
      <c r="N73" s="16"/>
    </row>
    <row r="74" spans="3:19">
      <c r="C74">
        <f t="shared" si="16"/>
        <v>85</v>
      </c>
      <c r="D74" s="20">
        <f t="shared" si="15"/>
        <v>43474.174920040088</v>
      </c>
      <c r="E74" s="5">
        <f t="shared" si="17"/>
        <v>535498.45465447323</v>
      </c>
      <c r="F74" s="1">
        <f t="shared" si="2"/>
        <v>53549.845465447324</v>
      </c>
      <c r="G74" s="1">
        <f t="shared" si="18"/>
        <v>26774.922732723662</v>
      </c>
      <c r="H74" s="20">
        <f t="shared" si="11"/>
        <v>0</v>
      </c>
      <c r="I74" s="20">
        <f t="shared" si="12"/>
        <v>668462.9001510411</v>
      </c>
      <c r="J74" s="1">
        <f t="shared" si="4"/>
        <v>26774.922732723662</v>
      </c>
      <c r="K74" s="1">
        <f t="shared" si="13"/>
        <v>7226088.8487279415</v>
      </c>
      <c r="L74" s="1">
        <f t="shared" si="5"/>
        <v>7812239.836337069</v>
      </c>
      <c r="N74" s="16"/>
    </row>
    <row r="75" spans="3:19">
      <c r="C75">
        <f t="shared" si="16"/>
        <v>86</v>
      </c>
      <c r="D75" s="20">
        <f t="shared" si="15"/>
        <v>44778.400167641295</v>
      </c>
      <c r="E75" s="5">
        <f t="shared" si="17"/>
        <v>556918.39284065214</v>
      </c>
      <c r="F75" s="1">
        <f t="shared" si="2"/>
        <v>55691.839284065216</v>
      </c>
      <c r="G75" s="1">
        <f t="shared" si="18"/>
        <v>27845.919642032608</v>
      </c>
      <c r="H75" s="20">
        <f t="shared" si="11"/>
        <v>0</v>
      </c>
      <c r="I75" s="20">
        <f t="shared" si="12"/>
        <v>708570.67416010366</v>
      </c>
      <c r="J75" s="1">
        <f t="shared" si="4"/>
        <v>27845.919642032608</v>
      </c>
      <c r="K75" s="1">
        <f t="shared" si="13"/>
        <v>7812239.836337069</v>
      </c>
      <c r="L75" s="1">
        <f t="shared" si="5"/>
        <v>8442634.3838067632</v>
      </c>
      <c r="N75" s="16"/>
    </row>
    <row r="76" spans="3:19">
      <c r="C76">
        <f t="shared" si="16"/>
        <v>87</v>
      </c>
      <c r="D76" s="20">
        <f t="shared" si="15"/>
        <v>46121.752172670538</v>
      </c>
      <c r="E76" s="5">
        <f t="shared" si="17"/>
        <v>579195.12855427829</v>
      </c>
      <c r="F76" s="1">
        <f t="shared" si="2"/>
        <v>57919.512855427834</v>
      </c>
      <c r="G76" s="1">
        <f t="shared" si="18"/>
        <v>28959.756427713917</v>
      </c>
      <c r="H76" s="20">
        <f t="shared" si="11"/>
        <v>0</v>
      </c>
      <c r="I76" s="20">
        <f t="shared" si="12"/>
        <v>751084.91460970987</v>
      </c>
      <c r="J76" s="1">
        <f t="shared" si="4"/>
        <v>28959.756427713917</v>
      </c>
      <c r="K76" s="1">
        <f t="shared" si="13"/>
        <v>8442634.3838067632</v>
      </c>
      <c r="L76" s="1">
        <f t="shared" si="5"/>
        <v>9120498.0599563792</v>
      </c>
      <c r="N76" s="16"/>
    </row>
    <row r="77" spans="3:19">
      <c r="C77">
        <f t="shared" si="16"/>
        <v>88</v>
      </c>
      <c r="D77" s="20">
        <f t="shared" si="15"/>
        <v>47505.404737850658</v>
      </c>
      <c r="E77" s="5">
        <f t="shared" si="17"/>
        <v>602362.93369644939</v>
      </c>
      <c r="F77" s="1">
        <f t="shared" si="2"/>
        <v>60236.29336964494</v>
      </c>
      <c r="G77" s="1">
        <f t="shared" si="18"/>
        <v>30118.14668482247</v>
      </c>
      <c r="H77" s="20">
        <f t="shared" si="11"/>
        <v>0</v>
      </c>
      <c r="I77" s="20">
        <f t="shared" si="12"/>
        <v>796150.00948629249</v>
      </c>
      <c r="J77" s="1">
        <f t="shared" si="4"/>
        <v>30118.14668482247</v>
      </c>
      <c r="K77" s="1">
        <f t="shared" si="13"/>
        <v>9120498.0599563792</v>
      </c>
      <c r="L77" s="1">
        <f t="shared" si="5"/>
        <v>9849287.364207793</v>
      </c>
      <c r="N77" s="16"/>
    </row>
    <row r="78" spans="3:19">
      <c r="C78">
        <f t="shared" si="16"/>
        <v>89</v>
      </c>
      <c r="D78" s="20">
        <f t="shared" si="15"/>
        <v>48930.566879986181</v>
      </c>
      <c r="E78" s="5">
        <f t="shared" si="17"/>
        <v>626457.45104430744</v>
      </c>
      <c r="F78" s="1">
        <f t="shared" si="2"/>
        <v>62645.745104430745</v>
      </c>
      <c r="G78" s="1">
        <f t="shared" si="18"/>
        <v>31322.872552215373</v>
      </c>
      <c r="H78" s="20">
        <f t="shared" si="11"/>
        <v>0</v>
      </c>
      <c r="I78" s="20">
        <f t="shared" si="12"/>
        <v>843919.01005547005</v>
      </c>
      <c r="J78" s="1">
        <f t="shared" si="4"/>
        <v>31322.872552215373</v>
      </c>
      <c r="K78" s="1">
        <f t="shared" si="13"/>
        <v>9849287.364207793</v>
      </c>
      <c r="L78" s="1">
        <f t="shared" si="5"/>
        <v>10632706.097358985</v>
      </c>
      <c r="N78" s="16"/>
    </row>
    <row r="79" spans="3:19">
      <c r="C79">
        <f t="shared" si="16"/>
        <v>90</v>
      </c>
      <c r="D79" s="20">
        <f t="shared" si="15"/>
        <v>50398.483886385766</v>
      </c>
      <c r="E79" s="5">
        <f t="shared" si="17"/>
        <v>651515.74908607977</v>
      </c>
      <c r="F79" s="1">
        <f t="shared" si="2"/>
        <v>65151.574908607981</v>
      </c>
      <c r="G79" s="1">
        <f t="shared" si="18"/>
        <v>32575.787454303991</v>
      </c>
      <c r="H79" s="20">
        <f t="shared" si="11"/>
        <v>0</v>
      </c>
      <c r="I79" s="20">
        <f t="shared" si="12"/>
        <v>894554.15065879829</v>
      </c>
      <c r="J79" s="1">
        <f t="shared" si="4"/>
        <v>32575.787454303991</v>
      </c>
      <c r="K79" s="1">
        <f t="shared" si="13"/>
        <v>10632706.097358985</v>
      </c>
      <c r="L79" s="1">
        <f t="shared" si="5"/>
        <v>11474722.886537027</v>
      </c>
      <c r="N79" s="16"/>
    </row>
    <row r="80" spans="3:19">
      <c r="J80" s="16"/>
    </row>
    <row r="81" spans="10:10">
      <c r="J81" s="16"/>
    </row>
    <row r="82" spans="10:10">
      <c r="J82" s="16"/>
    </row>
    <row r="83" spans="10:10">
      <c r="J83" s="16"/>
    </row>
    <row r="84" spans="10:10">
      <c r="J84" s="16"/>
    </row>
    <row r="85" spans="10:10">
      <c r="J85" s="16"/>
    </row>
    <row r="86" spans="10:10">
      <c r="J86" s="16"/>
    </row>
    <row r="87" spans="10:10">
      <c r="J87" s="16"/>
    </row>
    <row r="88" spans="10:10">
      <c r="J88" s="16"/>
    </row>
    <row r="89" spans="10:10">
      <c r="J89" s="16"/>
    </row>
    <row r="90" spans="10:10">
      <c r="J90" s="16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90"/>
  <sheetViews>
    <sheetView showFormulas="1" topLeftCell="Q53" zoomScale="66" zoomScaleNormal="66" workbookViewId="0">
      <selection activeCell="S85" sqref="S85"/>
    </sheetView>
  </sheetViews>
  <sheetFormatPr defaultRowHeight="15.75"/>
  <cols>
    <col min="1" max="1" width="9.75" bestFit="1" customWidth="1"/>
    <col min="2" max="2" width="6.25" customWidth="1"/>
    <col min="3" max="3" width="15.5" customWidth="1"/>
    <col min="4" max="4" width="4.375" customWidth="1"/>
    <col min="5" max="5" width="6.625" customWidth="1"/>
    <col min="6" max="6" width="6.5" customWidth="1"/>
    <col min="7" max="7" width="6.75" customWidth="1"/>
    <col min="8" max="8" width="15.875" customWidth="1"/>
    <col min="9" max="9" width="19.375" customWidth="1"/>
    <col min="10" max="10" width="16.75" customWidth="1"/>
    <col min="11" max="11" width="6.625" customWidth="1"/>
    <col min="12" max="12" width="15.375" customWidth="1"/>
    <col min="13" max="13" width="4.875" customWidth="1"/>
    <col min="14" max="14" width="6.125" customWidth="1"/>
    <col min="15" max="15" width="31.25" customWidth="1"/>
    <col min="16" max="16" width="6.875" customWidth="1"/>
    <col min="17" max="17" width="17.25" customWidth="1"/>
    <col min="18" max="18" width="8.875" customWidth="1"/>
    <col min="19" max="19" width="8.5" customWidth="1"/>
  </cols>
  <sheetData>
    <row r="1" spans="1:16">
      <c r="A1" s="7" t="s">
        <v>0</v>
      </c>
      <c r="B1" s="7"/>
      <c r="C1" s="18" t="s">
        <v>55</v>
      </c>
    </row>
    <row r="2" spans="1:16">
      <c r="A2" s="7"/>
      <c r="B2" s="7"/>
    </row>
    <row r="3" spans="1:16">
      <c r="A3" s="8"/>
      <c r="B3" s="7"/>
    </row>
    <row r="4" spans="1:16">
      <c r="A4" s="7"/>
      <c r="B4" s="7"/>
    </row>
    <row r="5" spans="1:16">
      <c r="A5" s="7"/>
      <c r="B5" s="7" t="s">
        <v>1</v>
      </c>
      <c r="G5" s="7" t="s">
        <v>34</v>
      </c>
      <c r="L5" s="7" t="s">
        <v>57</v>
      </c>
    </row>
    <row r="6" spans="1:16">
      <c r="A6" s="7"/>
      <c r="B6" s="7"/>
      <c r="C6" t="s">
        <v>2</v>
      </c>
      <c r="D6" s="1">
        <v>116000</v>
      </c>
      <c r="H6" t="s">
        <v>35</v>
      </c>
      <c r="I6" s="7">
        <f>INDEX(N35:N70,MATCH(1,S35:S70,0))</f>
        <v>74</v>
      </c>
      <c r="M6" s="21" t="s">
        <v>16</v>
      </c>
      <c r="N6" s="22" t="s">
        <v>61</v>
      </c>
      <c r="O6" s="22" t="s">
        <v>62</v>
      </c>
    </row>
    <row r="7" spans="1:16">
      <c r="A7" s="7"/>
      <c r="B7" s="7"/>
      <c r="C7" t="s">
        <v>3</v>
      </c>
      <c r="D7" s="1">
        <v>167000</v>
      </c>
      <c r="L7" t="s">
        <v>6</v>
      </c>
      <c r="P7" s="3"/>
    </row>
    <row r="8" spans="1:16">
      <c r="A8" s="7"/>
      <c r="B8" s="7"/>
      <c r="C8" s="2" t="s">
        <v>4</v>
      </c>
      <c r="D8" s="3">
        <v>0.1</v>
      </c>
      <c r="L8" t="s">
        <v>7</v>
      </c>
      <c r="M8" s="3">
        <v>7.0000000000000007E-2</v>
      </c>
      <c r="N8" s="10">
        <v>0.05</v>
      </c>
      <c r="O8" s="10">
        <v>0.12</v>
      </c>
      <c r="P8" s="3"/>
    </row>
    <row r="9" spans="1:16">
      <c r="A9" s="7"/>
      <c r="B9" s="7"/>
      <c r="C9" t="s">
        <v>3</v>
      </c>
      <c r="D9" s="1">
        <v>9500</v>
      </c>
      <c r="L9" t="s">
        <v>8</v>
      </c>
      <c r="M9" s="3">
        <v>0.05</v>
      </c>
      <c r="N9" s="10">
        <v>0.03</v>
      </c>
      <c r="O9" s="10">
        <v>0.08</v>
      </c>
      <c r="P9" s="3"/>
    </row>
    <row r="10" spans="1:16">
      <c r="A10" s="7"/>
      <c r="B10" s="7"/>
      <c r="C10" t="s">
        <v>5</v>
      </c>
      <c r="D10" s="4">
        <v>46</v>
      </c>
      <c r="L10" s="2" t="s">
        <v>31</v>
      </c>
      <c r="M10" s="3">
        <v>0.04</v>
      </c>
      <c r="N10" s="10">
        <v>0</v>
      </c>
      <c r="O10" s="10">
        <v>0.06</v>
      </c>
      <c r="P10" s="3"/>
    </row>
    <row r="11" spans="1:16">
      <c r="A11" s="7"/>
      <c r="B11" s="7"/>
      <c r="C11" t="s">
        <v>6</v>
      </c>
      <c r="L11" s="2" t="s">
        <v>42</v>
      </c>
      <c r="M11" s="3">
        <v>0.03</v>
      </c>
      <c r="N11" s="10">
        <v>0.01</v>
      </c>
      <c r="O11" s="10">
        <v>0.05</v>
      </c>
      <c r="P11" s="3"/>
    </row>
    <row r="12" spans="1:16">
      <c r="A12" s="7"/>
      <c r="B12" s="7"/>
      <c r="C12" t="s">
        <v>7</v>
      </c>
      <c r="D12" s="3">
        <v>7.0000000000000007E-2</v>
      </c>
      <c r="L12" s="2" t="s">
        <v>43</v>
      </c>
      <c r="M12" s="3"/>
      <c r="N12" s="10"/>
      <c r="O12" s="10"/>
      <c r="P12" s="3"/>
    </row>
    <row r="13" spans="1:16">
      <c r="A13" s="7"/>
      <c r="B13" s="7"/>
      <c r="C13" t="s">
        <v>8</v>
      </c>
      <c r="D13" s="3">
        <v>0.05</v>
      </c>
      <c r="L13" s="19" t="s">
        <v>7</v>
      </c>
      <c r="M13" s="3">
        <v>0.35</v>
      </c>
      <c r="N13" s="10">
        <v>0.3</v>
      </c>
      <c r="O13" s="10">
        <v>0.4</v>
      </c>
      <c r="P13" s="3"/>
    </row>
    <row r="14" spans="1:16">
      <c r="A14" s="7"/>
      <c r="B14" s="7"/>
      <c r="C14" s="2" t="s">
        <v>31</v>
      </c>
      <c r="D14" s="3">
        <v>0.04</v>
      </c>
      <c r="L14" s="19" t="s">
        <v>8</v>
      </c>
      <c r="M14" s="3">
        <v>0.25</v>
      </c>
      <c r="N14" s="10">
        <v>0.2</v>
      </c>
      <c r="O14" s="10">
        <v>0.3</v>
      </c>
    </row>
    <row r="15" spans="1:16">
      <c r="A15" s="7"/>
      <c r="B15" s="7"/>
      <c r="C15" s="2" t="s">
        <v>42</v>
      </c>
      <c r="D15" s="3">
        <v>0.03</v>
      </c>
      <c r="L15" t="s">
        <v>40</v>
      </c>
      <c r="M15" s="20">
        <v>12000</v>
      </c>
      <c r="N15" s="20">
        <v>12000</v>
      </c>
      <c r="O15" s="20">
        <v>12000</v>
      </c>
    </row>
    <row r="16" spans="1:16">
      <c r="A16" s="7"/>
      <c r="B16" s="7"/>
      <c r="C16" s="2" t="s">
        <v>43</v>
      </c>
      <c r="D16" s="3"/>
      <c r="L16" t="s">
        <v>41</v>
      </c>
      <c r="M16" s="20">
        <v>15000</v>
      </c>
      <c r="N16" s="20">
        <v>15000</v>
      </c>
      <c r="O16" s="20">
        <v>20000</v>
      </c>
    </row>
    <row r="17" spans="1:15">
      <c r="A17" s="7"/>
      <c r="B17" s="7"/>
      <c r="C17" s="19" t="s">
        <v>7</v>
      </c>
      <c r="D17" s="3">
        <v>0.35</v>
      </c>
      <c r="L17" t="s">
        <v>44</v>
      </c>
      <c r="M17" s="20">
        <v>5500</v>
      </c>
      <c r="N17" s="20">
        <v>5500</v>
      </c>
      <c r="O17" s="20">
        <v>5500</v>
      </c>
    </row>
    <row r="18" spans="1:15">
      <c r="A18" s="7"/>
      <c r="B18" s="7"/>
      <c r="C18" s="19" t="s">
        <v>8</v>
      </c>
      <c r="D18" s="3">
        <v>0.25</v>
      </c>
      <c r="L18" t="s">
        <v>50</v>
      </c>
      <c r="M18" s="20">
        <v>24000</v>
      </c>
      <c r="N18" s="20">
        <v>24000</v>
      </c>
      <c r="O18" s="20">
        <v>24000</v>
      </c>
    </row>
    <row r="19" spans="1:15">
      <c r="A19" s="7"/>
      <c r="B19" s="7"/>
      <c r="C19" t="s">
        <v>40</v>
      </c>
      <c r="D19" s="20">
        <v>12000</v>
      </c>
      <c r="L19" t="s">
        <v>51</v>
      </c>
      <c r="M19" s="20">
        <v>100000</v>
      </c>
      <c r="N19" s="20">
        <v>80000</v>
      </c>
      <c r="O19" s="20">
        <v>120000</v>
      </c>
    </row>
    <row r="20" spans="1:15">
      <c r="A20" s="7"/>
      <c r="B20" s="7"/>
      <c r="C20" t="s">
        <v>41</v>
      </c>
      <c r="D20" s="20">
        <v>15000</v>
      </c>
      <c r="L20" t="s">
        <v>52</v>
      </c>
      <c r="M20" s="3">
        <v>0.06</v>
      </c>
      <c r="N20" s="3">
        <v>0.04</v>
      </c>
      <c r="O20" s="3">
        <v>0.08</v>
      </c>
    </row>
    <row r="21" spans="1:15">
      <c r="A21" s="7"/>
      <c r="B21" s="7"/>
      <c r="C21" t="s">
        <v>44</v>
      </c>
      <c r="D21" s="20">
        <v>5500</v>
      </c>
      <c r="F21" s="20"/>
      <c r="L21" t="s">
        <v>56</v>
      </c>
      <c r="M21" s="20">
        <v>30000</v>
      </c>
      <c r="N21" s="20">
        <v>20000</v>
      </c>
      <c r="O21" s="20">
        <v>45000</v>
      </c>
    </row>
    <row r="22" spans="1:15">
      <c r="A22" s="7"/>
      <c r="B22" s="7"/>
      <c r="C22" t="s">
        <v>50</v>
      </c>
      <c r="D22" s="20">
        <v>24000</v>
      </c>
      <c r="M22" s="20"/>
    </row>
    <row r="23" spans="1:15">
      <c r="A23" s="7"/>
      <c r="B23" s="7"/>
      <c r="C23" t="s">
        <v>51</v>
      </c>
      <c r="D23" s="20">
        <v>100000</v>
      </c>
    </row>
    <row r="24" spans="1:15">
      <c r="A24" s="7"/>
      <c r="B24" s="7"/>
      <c r="C24" t="s">
        <v>52</v>
      </c>
      <c r="D24" s="3">
        <v>0.06</v>
      </c>
      <c r="L24" s="2" t="s">
        <v>36</v>
      </c>
      <c r="M24" s="10">
        <v>0.125</v>
      </c>
      <c r="N24" s="10">
        <v>0.1</v>
      </c>
      <c r="O24" s="10">
        <v>0.15</v>
      </c>
    </row>
    <row r="25" spans="1:15">
      <c r="A25" s="7"/>
      <c r="B25" s="7"/>
      <c r="C25" t="s">
        <v>56</v>
      </c>
      <c r="D25" s="20">
        <v>30000</v>
      </c>
      <c r="L25" t="s">
        <v>9</v>
      </c>
      <c r="M25" s="3">
        <v>0.7</v>
      </c>
      <c r="N25" s="10">
        <v>0.6</v>
      </c>
      <c r="O25" s="10">
        <v>0.9</v>
      </c>
    </row>
    <row r="26" spans="1:15">
      <c r="A26" s="7"/>
      <c r="B26" s="7"/>
      <c r="D26" s="20"/>
      <c r="L26" t="s">
        <v>20</v>
      </c>
      <c r="M26" s="16">
        <v>65</v>
      </c>
      <c r="N26" s="16">
        <v>60</v>
      </c>
      <c r="O26" s="16">
        <v>70</v>
      </c>
    </row>
    <row r="27" spans="1:15">
      <c r="A27" s="7"/>
      <c r="B27" s="9" t="s">
        <v>53</v>
      </c>
    </row>
    <row r="28" spans="1:15">
      <c r="A28" s="7"/>
      <c r="B28" s="7"/>
      <c r="C28" s="2" t="s">
        <v>36</v>
      </c>
      <c r="D28" s="10">
        <v>0.05</v>
      </c>
    </row>
    <row r="29" spans="1:15">
      <c r="A29" s="7"/>
      <c r="B29" s="7"/>
      <c r="C29" s="21" t="s">
        <v>68</v>
      </c>
      <c r="D29" s="3">
        <v>0.7</v>
      </c>
    </row>
    <row r="30" spans="1:15">
      <c r="A30" s="7"/>
      <c r="B30" s="7"/>
      <c r="C30" t="s">
        <v>20</v>
      </c>
      <c r="D30" s="16">
        <v>65</v>
      </c>
    </row>
    <row r="31" spans="1:15">
      <c r="A31" s="7"/>
      <c r="B31" s="7"/>
      <c r="D31" s="3"/>
    </row>
    <row r="32" spans="1:15">
      <c r="A32" s="7"/>
      <c r="B32" s="7" t="s">
        <v>10</v>
      </c>
      <c r="G32" s="7" t="s">
        <v>30</v>
      </c>
      <c r="J32" s="7" t="s">
        <v>58</v>
      </c>
    </row>
    <row r="33" spans="3:19">
      <c r="C33" s="7" t="s">
        <v>21</v>
      </c>
      <c r="F33" s="15" t="s">
        <v>59</v>
      </c>
      <c r="G33" s="9" t="s">
        <v>29</v>
      </c>
      <c r="H33" s="7" t="s">
        <v>46</v>
      </c>
      <c r="I33" s="7" t="s">
        <v>48</v>
      </c>
      <c r="J33" s="9" t="s">
        <v>29</v>
      </c>
      <c r="K33" s="7" t="s">
        <v>23</v>
      </c>
      <c r="L33" s="7" t="s">
        <v>24</v>
      </c>
      <c r="N33" s="9" t="s">
        <v>26</v>
      </c>
      <c r="Q33" s="7" t="s">
        <v>23</v>
      </c>
      <c r="R33" s="7" t="s">
        <v>24</v>
      </c>
      <c r="S33" s="7" t="s">
        <v>32</v>
      </c>
    </row>
    <row r="34" spans="3:19">
      <c r="C34" s="17" t="s">
        <v>5</v>
      </c>
      <c r="D34" s="7" t="s">
        <v>39</v>
      </c>
      <c r="E34" s="7" t="s">
        <v>22</v>
      </c>
      <c r="F34" s="9" t="s">
        <v>28</v>
      </c>
      <c r="G34" s="7" t="s">
        <v>45</v>
      </c>
      <c r="H34" s="7" t="s">
        <v>47</v>
      </c>
      <c r="I34" s="7" t="s">
        <v>49</v>
      </c>
      <c r="J34" s="9" t="s">
        <v>54</v>
      </c>
      <c r="K34" s="9" t="s">
        <v>25</v>
      </c>
      <c r="L34" s="9" t="s">
        <v>25</v>
      </c>
      <c r="N34" s="7" t="s">
        <v>5</v>
      </c>
      <c r="O34" s="7" t="s">
        <v>27</v>
      </c>
      <c r="P34" s="7" t="s">
        <v>60</v>
      </c>
      <c r="Q34" s="9" t="s">
        <v>25</v>
      </c>
      <c r="R34" s="9" t="s">
        <v>25</v>
      </c>
      <c r="S34" s="15" t="s">
        <v>33</v>
      </c>
    </row>
    <row r="35" spans="3:19">
      <c r="C35">
        <f>D10</f>
        <v>46</v>
      </c>
      <c r="D35" s="20">
        <f>$D$19</f>
        <v>12000</v>
      </c>
      <c r="E35" s="6">
        <f>D6</f>
        <v>116000</v>
      </c>
      <c r="F35" s="1">
        <f>$D$8*E35</f>
        <v>11600</v>
      </c>
      <c r="G35" s="1">
        <f>$D$28*E35</f>
        <v>5800</v>
      </c>
      <c r="H35" s="1">
        <f>G35</f>
        <v>5800</v>
      </c>
      <c r="I35" s="20">
        <f>D22*(1+D24)+H35</f>
        <v>31240</v>
      </c>
      <c r="J35" s="1">
        <f>G35-H35-MAX(G35-H35-D35,0)*$D$17</f>
        <v>0</v>
      </c>
      <c r="K35" s="1">
        <f>D7</f>
        <v>167000</v>
      </c>
      <c r="L35" s="1">
        <f>K35*(1+$D$12)+F35+J35</f>
        <v>190290</v>
      </c>
      <c r="N35" s="16">
        <f>D30</f>
        <v>65</v>
      </c>
      <c r="O35" s="20">
        <f>$D$29*($D$21*12)*(1+$D$15)^(N35-$D$10)+($D$25*(1+$D$15)^(N35-$D$10))</f>
        <v>133617.16124447505</v>
      </c>
      <c r="P35" s="20">
        <f>O35/(1-$D$18)</f>
        <v>178156.21499263341</v>
      </c>
      <c r="Q35" s="20">
        <f>INDEX(L35:L79,MATCH(N35,C35:C79,1))</f>
        <v>1467571.2839225384</v>
      </c>
      <c r="R35" s="20">
        <f>Q35*(1+$D$13)-P35</f>
        <v>1362793.6331260321</v>
      </c>
      <c r="S35">
        <f>IF(R35&lt;0,1,0)</f>
        <v>0</v>
      </c>
    </row>
    <row r="36" spans="3:19">
      <c r="C36">
        <f t="shared" ref="C36:C79" si="0">C35+1</f>
        <v>47</v>
      </c>
      <c r="D36" s="20">
        <f>D35</f>
        <v>12000</v>
      </c>
      <c r="E36" s="5">
        <f t="shared" ref="E36:E79" si="1">E35*(1+$D$14)</f>
        <v>120640</v>
      </c>
      <c r="F36" s="1">
        <f t="shared" ref="F36:F79" si="2">$D$8*E36</f>
        <v>12064</v>
      </c>
      <c r="G36" s="1">
        <f t="shared" ref="G36:G79" si="3">$D$28*E36</f>
        <v>6032</v>
      </c>
      <c r="H36" s="20">
        <f>IF(I35&gt;$D$23,0,MIN(G36,$D$23-I35))</f>
        <v>6032</v>
      </c>
      <c r="I36" s="20">
        <f>I35*(1+$D$24)+H36</f>
        <v>39146.400000000001</v>
      </c>
      <c r="J36" s="1">
        <f t="shared" ref="J36:J79" si="4">G36-H36-MAX(G36-H36-D36,0)*$D$17</f>
        <v>0</v>
      </c>
      <c r="K36" s="1">
        <f>L35</f>
        <v>190290</v>
      </c>
      <c r="L36" s="1">
        <f t="shared" ref="L36:L79" si="5">K36*(1+$D$12)+F36+J36</f>
        <v>215674.30000000002</v>
      </c>
      <c r="N36" s="16">
        <f t="shared" ref="N36:N70" si="6">N35+1</f>
        <v>66</v>
      </c>
      <c r="O36" s="20">
        <f t="shared" ref="O36:O70" si="7">$D$29*($D$21*12)*(1+$D$15)^(N36-$D$10)+($D$25*(1+$D$15)^(N36-$D$10))</f>
        <v>137625.6760818093</v>
      </c>
      <c r="P36" s="20">
        <f t="shared" ref="P36:P70" si="8">O36/(1-$D$18)</f>
        <v>183500.9014424124</v>
      </c>
      <c r="Q36" s="20">
        <f>R35</f>
        <v>1362793.6331260321</v>
      </c>
      <c r="R36" s="20">
        <f t="shared" ref="R36:R70" si="9">Q36*(1+$D$13)-P36</f>
        <v>1247432.4133399213</v>
      </c>
      <c r="S36">
        <f t="shared" ref="S36:S70" si="10">IF(R36&lt;0,1,0)</f>
        <v>0</v>
      </c>
    </row>
    <row r="37" spans="3:19">
      <c r="C37">
        <f t="shared" si="0"/>
        <v>48</v>
      </c>
      <c r="D37" s="20">
        <f>D36</f>
        <v>12000</v>
      </c>
      <c r="E37" s="5">
        <f t="shared" si="1"/>
        <v>125465.60000000001</v>
      </c>
      <c r="F37" s="1">
        <f t="shared" si="2"/>
        <v>12546.560000000001</v>
      </c>
      <c r="G37" s="1">
        <f t="shared" si="3"/>
        <v>6273.2800000000007</v>
      </c>
      <c r="H37" s="20">
        <f t="shared" ref="H37:H79" si="11">IF(I36&gt;$D$23,0,MIN(G37,$D$23-I36))</f>
        <v>6273.2800000000007</v>
      </c>
      <c r="I37" s="20">
        <f t="shared" ref="I37:I79" si="12">I36*(1+$D$24)+H37</f>
        <v>47768.464</v>
      </c>
      <c r="J37" s="1">
        <f t="shared" si="4"/>
        <v>0</v>
      </c>
      <c r="K37" s="1">
        <f t="shared" ref="K37:K79" si="13">L36</f>
        <v>215674.30000000002</v>
      </c>
      <c r="L37" s="1">
        <f t="shared" si="5"/>
        <v>243318.06100000002</v>
      </c>
      <c r="N37" s="16">
        <f t="shared" si="6"/>
        <v>67</v>
      </c>
      <c r="O37" s="20">
        <f t="shared" si="7"/>
        <v>141754.44636426354</v>
      </c>
      <c r="P37" s="20">
        <f t="shared" si="8"/>
        <v>189005.92848568471</v>
      </c>
      <c r="Q37" s="20">
        <f t="shared" ref="Q37:Q70" si="14">R36</f>
        <v>1247432.4133399213</v>
      </c>
      <c r="R37" s="20">
        <f t="shared" si="9"/>
        <v>1120798.1055212326</v>
      </c>
      <c r="S37">
        <f t="shared" si="10"/>
        <v>0</v>
      </c>
    </row>
    <row r="38" spans="3:19">
      <c r="C38">
        <f t="shared" si="0"/>
        <v>49</v>
      </c>
      <c r="D38" s="20">
        <f>D20</f>
        <v>15000</v>
      </c>
      <c r="E38" s="5">
        <f t="shared" si="1"/>
        <v>130484.22400000002</v>
      </c>
      <c r="F38" s="1">
        <f t="shared" si="2"/>
        <v>13048.422400000003</v>
      </c>
      <c r="G38" s="1">
        <f t="shared" si="3"/>
        <v>6524.2112000000016</v>
      </c>
      <c r="H38" s="20">
        <f t="shared" si="11"/>
        <v>6524.2112000000016</v>
      </c>
      <c r="I38" s="20">
        <f t="shared" si="12"/>
        <v>57158.783040000009</v>
      </c>
      <c r="J38" s="1">
        <f t="shared" si="4"/>
        <v>0</v>
      </c>
      <c r="K38" s="1">
        <f t="shared" si="13"/>
        <v>243318.06100000002</v>
      </c>
      <c r="L38" s="1">
        <f t="shared" si="5"/>
        <v>273398.74767000001</v>
      </c>
      <c r="N38" s="16">
        <f t="shared" si="6"/>
        <v>68</v>
      </c>
      <c r="O38" s="20">
        <f t="shared" si="7"/>
        <v>146007.07975519146</v>
      </c>
      <c r="P38" s="20">
        <f t="shared" si="8"/>
        <v>194676.10634025527</v>
      </c>
      <c r="Q38" s="20">
        <f t="shared" si="14"/>
        <v>1120798.1055212326</v>
      </c>
      <c r="R38" s="20">
        <f t="shared" si="9"/>
        <v>982161.90445703908</v>
      </c>
      <c r="S38">
        <f t="shared" si="10"/>
        <v>0</v>
      </c>
    </row>
    <row r="39" spans="3:19">
      <c r="C39">
        <f t="shared" si="0"/>
        <v>50</v>
      </c>
      <c r="D39" s="20">
        <f>D38*(1+$D$15)</f>
        <v>15450</v>
      </c>
      <c r="E39" s="5">
        <f t="shared" si="1"/>
        <v>135703.59296000001</v>
      </c>
      <c r="F39" s="1">
        <f t="shared" si="2"/>
        <v>13570.359296000002</v>
      </c>
      <c r="G39" s="1">
        <f t="shared" si="3"/>
        <v>6785.1796480000012</v>
      </c>
      <c r="H39" s="20">
        <f t="shared" si="11"/>
        <v>6785.1796480000012</v>
      </c>
      <c r="I39" s="20">
        <f t="shared" si="12"/>
        <v>67373.489670400013</v>
      </c>
      <c r="J39" s="1">
        <f t="shared" si="4"/>
        <v>0</v>
      </c>
      <c r="K39" s="1">
        <f t="shared" si="13"/>
        <v>273398.74767000001</v>
      </c>
      <c r="L39" s="1">
        <f t="shared" si="5"/>
        <v>306107.01930290001</v>
      </c>
      <c r="N39" s="16">
        <f t="shared" si="6"/>
        <v>69</v>
      </c>
      <c r="O39" s="20">
        <f t="shared" si="7"/>
        <v>150387.29214784724</v>
      </c>
      <c r="P39" s="20">
        <f t="shared" si="8"/>
        <v>200516.389530463</v>
      </c>
      <c r="Q39" s="20">
        <f t="shared" si="14"/>
        <v>982161.90445703908</v>
      </c>
      <c r="R39" s="20">
        <f t="shared" si="9"/>
        <v>830753.61014942802</v>
      </c>
      <c r="S39">
        <f t="shared" si="10"/>
        <v>0</v>
      </c>
    </row>
    <row r="40" spans="3:19">
      <c r="C40">
        <f t="shared" si="0"/>
        <v>51</v>
      </c>
      <c r="D40" s="20">
        <f t="shared" ref="D40:D79" si="15">D39*(1+$D$15)</f>
        <v>15913.5</v>
      </c>
      <c r="E40" s="5">
        <f t="shared" si="1"/>
        <v>141131.73667840002</v>
      </c>
      <c r="F40" s="1">
        <f t="shared" si="2"/>
        <v>14113.173667840003</v>
      </c>
      <c r="G40" s="1">
        <f t="shared" si="3"/>
        <v>7056.5868339200015</v>
      </c>
      <c r="H40" s="20">
        <f t="shared" si="11"/>
        <v>7056.5868339200015</v>
      </c>
      <c r="I40" s="20">
        <f t="shared" si="12"/>
        <v>78472.485884544018</v>
      </c>
      <c r="J40" s="1">
        <f t="shared" si="4"/>
        <v>0</v>
      </c>
      <c r="K40" s="1">
        <f t="shared" si="13"/>
        <v>306107.01930290001</v>
      </c>
      <c r="L40" s="1">
        <f t="shared" si="5"/>
        <v>341647.68432194303</v>
      </c>
      <c r="N40" s="16">
        <f t="shared" si="6"/>
        <v>70</v>
      </c>
      <c r="O40" s="20">
        <f t="shared" si="7"/>
        <v>154898.91091228262</v>
      </c>
      <c r="P40" s="20">
        <f t="shared" si="8"/>
        <v>206531.88121637682</v>
      </c>
      <c r="Q40" s="20">
        <f t="shared" si="14"/>
        <v>830753.61014942802</v>
      </c>
      <c r="R40" s="20">
        <f t="shared" si="9"/>
        <v>665759.40944052266</v>
      </c>
      <c r="S40">
        <f t="shared" si="10"/>
        <v>0</v>
      </c>
    </row>
    <row r="41" spans="3:19">
      <c r="C41">
        <f t="shared" si="0"/>
        <v>52</v>
      </c>
      <c r="D41" s="20">
        <f t="shared" si="15"/>
        <v>16390.904999999999</v>
      </c>
      <c r="E41" s="5">
        <f t="shared" si="1"/>
        <v>146777.00614553603</v>
      </c>
      <c r="F41" s="1">
        <f t="shared" si="2"/>
        <v>14677.700614553603</v>
      </c>
      <c r="G41" s="1">
        <f t="shared" si="3"/>
        <v>7338.8503072768017</v>
      </c>
      <c r="H41" s="20">
        <f t="shared" si="11"/>
        <v>7338.8503072768017</v>
      </c>
      <c r="I41" s="20">
        <f t="shared" si="12"/>
        <v>90519.685344893471</v>
      </c>
      <c r="J41" s="1">
        <f t="shared" si="4"/>
        <v>0</v>
      </c>
      <c r="K41" s="1">
        <f t="shared" si="13"/>
        <v>341647.68432194303</v>
      </c>
      <c r="L41" s="1">
        <f t="shared" si="5"/>
        <v>380240.72283903265</v>
      </c>
      <c r="N41" s="16">
        <f t="shared" si="6"/>
        <v>71</v>
      </c>
      <c r="O41" s="20">
        <f t="shared" si="7"/>
        <v>159545.87823965109</v>
      </c>
      <c r="P41" s="20">
        <f t="shared" si="8"/>
        <v>212727.83765286813</v>
      </c>
      <c r="Q41" s="20">
        <f t="shared" si="14"/>
        <v>665759.40944052266</v>
      </c>
      <c r="R41" s="20">
        <f t="shared" si="9"/>
        <v>486319.54225968069</v>
      </c>
      <c r="S41">
        <f t="shared" si="10"/>
        <v>0</v>
      </c>
    </row>
    <row r="42" spans="3:19">
      <c r="C42">
        <f t="shared" si="0"/>
        <v>53</v>
      </c>
      <c r="D42" s="20">
        <f t="shared" si="15"/>
        <v>16882.632149999998</v>
      </c>
      <c r="E42" s="5">
        <f t="shared" si="1"/>
        <v>152648.08639135747</v>
      </c>
      <c r="F42" s="1">
        <f t="shared" si="2"/>
        <v>15264.808639135748</v>
      </c>
      <c r="G42" s="1">
        <f t="shared" si="3"/>
        <v>7632.4043195678742</v>
      </c>
      <c r="H42" s="20">
        <f t="shared" si="11"/>
        <v>7632.4043195678742</v>
      </c>
      <c r="I42" s="20">
        <f t="shared" si="12"/>
        <v>103583.27078515495</v>
      </c>
      <c r="J42" s="1">
        <f t="shared" si="4"/>
        <v>0</v>
      </c>
      <c r="K42" s="1">
        <f t="shared" si="13"/>
        <v>380240.72283903265</v>
      </c>
      <c r="L42" s="1">
        <f t="shared" si="5"/>
        <v>422122.38207690069</v>
      </c>
      <c r="N42" s="16">
        <f t="shared" si="6"/>
        <v>72</v>
      </c>
      <c r="O42" s="20">
        <f t="shared" si="7"/>
        <v>164332.25458684063</v>
      </c>
      <c r="P42" s="20">
        <f t="shared" si="8"/>
        <v>219109.67278245417</v>
      </c>
      <c r="Q42" s="20">
        <f t="shared" si="14"/>
        <v>486319.54225968069</v>
      </c>
      <c r="R42" s="20">
        <f t="shared" si="9"/>
        <v>291525.84659021057</v>
      </c>
      <c r="S42">
        <f t="shared" si="10"/>
        <v>0</v>
      </c>
    </row>
    <row r="43" spans="3:19">
      <c r="C43">
        <f t="shared" si="0"/>
        <v>54</v>
      </c>
      <c r="D43" s="20">
        <f t="shared" si="15"/>
        <v>17389.1111145</v>
      </c>
      <c r="E43" s="5">
        <f t="shared" si="1"/>
        <v>158754.00984701177</v>
      </c>
      <c r="F43" s="1">
        <f t="shared" si="2"/>
        <v>15875.400984701177</v>
      </c>
      <c r="G43" s="1">
        <f t="shared" si="3"/>
        <v>7937.7004923505883</v>
      </c>
      <c r="H43" s="20">
        <f t="shared" si="11"/>
        <v>0</v>
      </c>
      <c r="I43" s="20">
        <f t="shared" si="12"/>
        <v>109798.26703226425</v>
      </c>
      <c r="J43" s="1">
        <f t="shared" si="4"/>
        <v>7937.7004923505883</v>
      </c>
      <c r="K43" s="1">
        <f t="shared" si="13"/>
        <v>422122.38207690069</v>
      </c>
      <c r="L43" s="1">
        <f t="shared" si="5"/>
        <v>475484.0502993355</v>
      </c>
      <c r="N43" s="16">
        <f t="shared" si="6"/>
        <v>73</v>
      </c>
      <c r="O43" s="20">
        <f t="shared" si="7"/>
        <v>169262.22222444584</v>
      </c>
      <c r="P43" s="20">
        <f t="shared" si="8"/>
        <v>225682.96296592779</v>
      </c>
      <c r="Q43" s="20">
        <f t="shared" si="14"/>
        <v>291525.84659021057</v>
      </c>
      <c r="R43" s="20">
        <f t="shared" si="9"/>
        <v>80419.175953793339</v>
      </c>
      <c r="S43">
        <f t="shared" si="10"/>
        <v>0</v>
      </c>
    </row>
    <row r="44" spans="3:19">
      <c r="C44">
        <f t="shared" si="0"/>
        <v>55</v>
      </c>
      <c r="D44" s="20">
        <f t="shared" si="15"/>
        <v>17910.784447934999</v>
      </c>
      <c r="E44" s="5">
        <f t="shared" si="1"/>
        <v>165104.17024089224</v>
      </c>
      <c r="F44" s="1">
        <f t="shared" si="2"/>
        <v>16510.417024089224</v>
      </c>
      <c r="G44" s="1">
        <f t="shared" si="3"/>
        <v>8255.2085120446118</v>
      </c>
      <c r="H44" s="20">
        <f t="shared" si="11"/>
        <v>0</v>
      </c>
      <c r="I44" s="20">
        <f t="shared" si="12"/>
        <v>116386.16305420011</v>
      </c>
      <c r="J44" s="1">
        <f t="shared" si="4"/>
        <v>8255.2085120446118</v>
      </c>
      <c r="K44" s="1">
        <f t="shared" si="13"/>
        <v>475484.0502993355</v>
      </c>
      <c r="L44" s="1">
        <f t="shared" si="5"/>
        <v>533533.55935642286</v>
      </c>
      <c r="N44" s="16">
        <f t="shared" si="6"/>
        <v>74</v>
      </c>
      <c r="O44" s="20">
        <f t="shared" si="7"/>
        <v>174340.08889117924</v>
      </c>
      <c r="P44" s="20">
        <f t="shared" si="8"/>
        <v>232453.45185490567</v>
      </c>
      <c r="Q44" s="20">
        <f t="shared" si="14"/>
        <v>80419.175953793339</v>
      </c>
      <c r="R44" s="20">
        <f t="shared" si="9"/>
        <v>-148013.31710342265</v>
      </c>
      <c r="S44">
        <f t="shared" si="10"/>
        <v>1</v>
      </c>
    </row>
    <row r="45" spans="3:19">
      <c r="C45">
        <f t="shared" si="0"/>
        <v>56</v>
      </c>
      <c r="D45" s="20">
        <f t="shared" si="15"/>
        <v>18448.10798137305</v>
      </c>
      <c r="E45" s="5">
        <f t="shared" si="1"/>
        <v>171708.33705052795</v>
      </c>
      <c r="F45" s="1">
        <f t="shared" si="2"/>
        <v>17170.833705052795</v>
      </c>
      <c r="G45" s="1">
        <f t="shared" si="3"/>
        <v>8585.4168525263976</v>
      </c>
      <c r="H45" s="20">
        <f t="shared" si="11"/>
        <v>0</v>
      </c>
      <c r="I45" s="20">
        <f t="shared" si="12"/>
        <v>123369.33283745212</v>
      </c>
      <c r="J45" s="1">
        <f t="shared" si="4"/>
        <v>8585.4168525263976</v>
      </c>
      <c r="K45" s="1">
        <f t="shared" si="13"/>
        <v>533533.55935642286</v>
      </c>
      <c r="L45" s="1">
        <f t="shared" si="5"/>
        <v>596637.15906895173</v>
      </c>
      <c r="N45" s="16">
        <f t="shared" si="6"/>
        <v>75</v>
      </c>
      <c r="O45" s="20">
        <f t="shared" si="7"/>
        <v>179570.29155791458</v>
      </c>
      <c r="P45" s="20">
        <f t="shared" si="8"/>
        <v>239427.05541055277</v>
      </c>
      <c r="Q45" s="20">
        <f t="shared" si="14"/>
        <v>-148013.31710342265</v>
      </c>
      <c r="R45" s="20">
        <f t="shared" si="9"/>
        <v>-394841.03836914652</v>
      </c>
      <c r="S45">
        <f t="shared" si="10"/>
        <v>1</v>
      </c>
    </row>
    <row r="46" spans="3:19">
      <c r="C46">
        <f t="shared" si="0"/>
        <v>57</v>
      </c>
      <c r="D46" s="20">
        <f t="shared" si="15"/>
        <v>19001.551220814243</v>
      </c>
      <c r="E46" s="5">
        <f t="shared" si="1"/>
        <v>178576.67053254906</v>
      </c>
      <c r="F46" s="1">
        <f t="shared" si="2"/>
        <v>17857.667053254907</v>
      </c>
      <c r="G46" s="1">
        <f t="shared" si="3"/>
        <v>8928.8335266274535</v>
      </c>
      <c r="H46" s="20">
        <f t="shared" si="11"/>
        <v>0</v>
      </c>
      <c r="I46" s="20">
        <f t="shared" si="12"/>
        <v>130771.49280769925</v>
      </c>
      <c r="J46" s="1">
        <f t="shared" si="4"/>
        <v>8928.8335266274535</v>
      </c>
      <c r="K46" s="1">
        <f t="shared" si="13"/>
        <v>596637.15906895173</v>
      </c>
      <c r="L46" s="1">
        <f t="shared" si="5"/>
        <v>665188.26078366081</v>
      </c>
      <c r="N46" s="16">
        <f t="shared" si="6"/>
        <v>76</v>
      </c>
      <c r="O46" s="20">
        <f t="shared" si="7"/>
        <v>184957.40030465202</v>
      </c>
      <c r="P46" s="20">
        <f t="shared" si="8"/>
        <v>246609.86707286935</v>
      </c>
      <c r="Q46" s="20">
        <f t="shared" si="14"/>
        <v>-394841.03836914652</v>
      </c>
      <c r="R46" s="20">
        <f t="shared" si="9"/>
        <v>-661192.95736047323</v>
      </c>
      <c r="S46">
        <f t="shared" si="10"/>
        <v>1</v>
      </c>
    </row>
    <row r="47" spans="3:19">
      <c r="C47">
        <f t="shared" si="0"/>
        <v>58</v>
      </c>
      <c r="D47" s="20">
        <f t="shared" si="15"/>
        <v>19571.597757438671</v>
      </c>
      <c r="E47" s="5">
        <f t="shared" si="1"/>
        <v>185719.73735385103</v>
      </c>
      <c r="F47" s="1">
        <f t="shared" si="2"/>
        <v>18571.973735385105</v>
      </c>
      <c r="G47" s="1">
        <f t="shared" si="3"/>
        <v>9285.9868676925526</v>
      </c>
      <c r="H47" s="20">
        <f t="shared" si="11"/>
        <v>0</v>
      </c>
      <c r="I47" s="20">
        <f t="shared" si="12"/>
        <v>138617.78237616122</v>
      </c>
      <c r="J47" s="1">
        <f t="shared" si="4"/>
        <v>9285.9868676925526</v>
      </c>
      <c r="K47" s="1">
        <f t="shared" si="13"/>
        <v>665188.26078366081</v>
      </c>
      <c r="L47" s="1">
        <f t="shared" si="5"/>
        <v>739609.39964159473</v>
      </c>
      <c r="N47" s="16">
        <f t="shared" si="6"/>
        <v>77</v>
      </c>
      <c r="O47" s="20">
        <f t="shared" si="7"/>
        <v>190506.12231379162</v>
      </c>
      <c r="P47" s="20">
        <f t="shared" si="8"/>
        <v>254008.16308505551</v>
      </c>
      <c r="Q47" s="20">
        <f t="shared" si="14"/>
        <v>-661192.95736047323</v>
      </c>
      <c r="R47" s="20">
        <f t="shared" si="9"/>
        <v>-948260.76831355249</v>
      </c>
      <c r="S47">
        <f t="shared" si="10"/>
        <v>1</v>
      </c>
    </row>
    <row r="48" spans="3:19">
      <c r="C48">
        <f t="shared" si="0"/>
        <v>59</v>
      </c>
      <c r="D48" s="20">
        <f t="shared" si="15"/>
        <v>20158.745690161832</v>
      </c>
      <c r="E48" s="5">
        <f t="shared" si="1"/>
        <v>193148.52684800507</v>
      </c>
      <c r="F48" s="1">
        <f t="shared" si="2"/>
        <v>19314.852684800509</v>
      </c>
      <c r="G48" s="1">
        <f t="shared" si="3"/>
        <v>9657.4263424002547</v>
      </c>
      <c r="H48" s="20">
        <f t="shared" si="11"/>
        <v>0</v>
      </c>
      <c r="I48" s="20">
        <f t="shared" si="12"/>
        <v>146934.84931873091</v>
      </c>
      <c r="J48" s="1">
        <f t="shared" si="4"/>
        <v>9657.4263424002547</v>
      </c>
      <c r="K48" s="1">
        <f t="shared" si="13"/>
        <v>739609.39964159473</v>
      </c>
      <c r="L48" s="1">
        <f t="shared" si="5"/>
        <v>820354.33664370712</v>
      </c>
      <c r="N48" s="16">
        <f t="shared" si="6"/>
        <v>78</v>
      </c>
      <c r="O48" s="20">
        <f t="shared" si="7"/>
        <v>196221.30598320533</v>
      </c>
      <c r="P48" s="20">
        <f t="shared" si="8"/>
        <v>261628.4079776071</v>
      </c>
      <c r="Q48" s="20">
        <f t="shared" si="14"/>
        <v>-948260.76831355249</v>
      </c>
      <c r="R48" s="20">
        <f t="shared" si="9"/>
        <v>-1257302.2147068372</v>
      </c>
      <c r="S48">
        <f t="shared" si="10"/>
        <v>1</v>
      </c>
    </row>
    <row r="49" spans="3:19">
      <c r="C49">
        <f t="shared" si="0"/>
        <v>60</v>
      </c>
      <c r="D49" s="20">
        <f t="shared" si="15"/>
        <v>20763.508060866687</v>
      </c>
      <c r="E49" s="5">
        <f t="shared" si="1"/>
        <v>200874.46792192527</v>
      </c>
      <c r="F49" s="1">
        <f t="shared" si="2"/>
        <v>20087.446792192528</v>
      </c>
      <c r="G49" s="1">
        <f t="shared" si="3"/>
        <v>10043.723396096264</v>
      </c>
      <c r="H49" s="20">
        <f t="shared" si="11"/>
        <v>0</v>
      </c>
      <c r="I49" s="20">
        <f t="shared" si="12"/>
        <v>155750.94027785477</v>
      </c>
      <c r="J49" s="1">
        <f t="shared" si="4"/>
        <v>10043.723396096264</v>
      </c>
      <c r="K49" s="1">
        <f t="shared" si="13"/>
        <v>820354.33664370712</v>
      </c>
      <c r="L49" s="1">
        <f t="shared" si="5"/>
        <v>907910.31039705547</v>
      </c>
      <c r="N49" s="16">
        <f t="shared" si="6"/>
        <v>79</v>
      </c>
      <c r="O49" s="20">
        <f t="shared" si="7"/>
        <v>202107.94516270148</v>
      </c>
      <c r="P49" s="20">
        <f t="shared" si="8"/>
        <v>269477.2602169353</v>
      </c>
      <c r="Q49" s="20">
        <f t="shared" si="14"/>
        <v>-1257302.2147068372</v>
      </c>
      <c r="R49" s="20">
        <f t="shared" si="9"/>
        <v>-1589644.5856591144</v>
      </c>
      <c r="S49">
        <f t="shared" si="10"/>
        <v>1</v>
      </c>
    </row>
    <row r="50" spans="3:19">
      <c r="C50">
        <f t="shared" si="0"/>
        <v>61</v>
      </c>
      <c r="D50" s="20">
        <f t="shared" si="15"/>
        <v>21386.413302692687</v>
      </c>
      <c r="E50" s="5">
        <f t="shared" si="1"/>
        <v>208909.4466388023</v>
      </c>
      <c r="F50" s="1">
        <f t="shared" si="2"/>
        <v>20890.944663880233</v>
      </c>
      <c r="G50" s="1">
        <f t="shared" si="3"/>
        <v>10445.472331940116</v>
      </c>
      <c r="H50" s="20">
        <f t="shared" si="11"/>
        <v>0</v>
      </c>
      <c r="I50" s="20">
        <f t="shared" si="12"/>
        <v>165095.99669452605</v>
      </c>
      <c r="J50" s="1">
        <f t="shared" si="4"/>
        <v>10445.472331940116</v>
      </c>
      <c r="K50" s="1">
        <f t="shared" si="13"/>
        <v>907910.31039705547</v>
      </c>
      <c r="L50" s="1">
        <f t="shared" si="5"/>
        <v>1002800.4491206697</v>
      </c>
      <c r="N50" s="16">
        <f t="shared" si="6"/>
        <v>80</v>
      </c>
      <c r="O50" s="20">
        <f t="shared" si="7"/>
        <v>208171.18351758251</v>
      </c>
      <c r="P50" s="20">
        <f t="shared" si="8"/>
        <v>277561.57802344335</v>
      </c>
      <c r="Q50" s="20">
        <f t="shared" si="14"/>
        <v>-1589644.5856591144</v>
      </c>
      <c r="R50" s="20">
        <f t="shared" si="9"/>
        <v>-1946688.3929655137</v>
      </c>
      <c r="S50">
        <f t="shared" si="10"/>
        <v>1</v>
      </c>
    </row>
    <row r="51" spans="3:19">
      <c r="C51">
        <f t="shared" si="0"/>
        <v>62</v>
      </c>
      <c r="D51" s="20">
        <f t="shared" si="15"/>
        <v>22028.005701773469</v>
      </c>
      <c r="E51" s="5">
        <f t="shared" si="1"/>
        <v>217265.82450435439</v>
      </c>
      <c r="F51" s="1">
        <f t="shared" si="2"/>
        <v>21726.582450435439</v>
      </c>
      <c r="G51" s="1">
        <f t="shared" si="3"/>
        <v>10863.291225217719</v>
      </c>
      <c r="H51" s="20">
        <f t="shared" si="11"/>
        <v>0</v>
      </c>
      <c r="I51" s="20">
        <f t="shared" si="12"/>
        <v>175001.75649619763</v>
      </c>
      <c r="J51" s="1">
        <f t="shared" si="4"/>
        <v>10863.291225217719</v>
      </c>
      <c r="K51" s="1">
        <f t="shared" si="13"/>
        <v>1002800.4491206697</v>
      </c>
      <c r="L51" s="1">
        <f t="shared" si="5"/>
        <v>1105586.3542347699</v>
      </c>
      <c r="N51" s="16">
        <f t="shared" si="6"/>
        <v>81</v>
      </c>
      <c r="O51" s="20">
        <f t="shared" si="7"/>
        <v>214416.31902311003</v>
      </c>
      <c r="P51" s="20">
        <f t="shared" si="8"/>
        <v>285888.42536414671</v>
      </c>
      <c r="Q51" s="20">
        <f t="shared" si="14"/>
        <v>-1946688.3929655137</v>
      </c>
      <c r="R51" s="20">
        <f t="shared" si="9"/>
        <v>-2329911.2379779359</v>
      </c>
      <c r="S51">
        <f t="shared" si="10"/>
        <v>1</v>
      </c>
    </row>
    <row r="52" spans="3:19">
      <c r="C52">
        <f t="shared" si="0"/>
        <v>63</v>
      </c>
      <c r="D52" s="20">
        <f t="shared" si="15"/>
        <v>22688.845872826674</v>
      </c>
      <c r="E52" s="5">
        <f t="shared" si="1"/>
        <v>225956.45748452857</v>
      </c>
      <c r="F52" s="1">
        <f t="shared" si="2"/>
        <v>22595.645748452858</v>
      </c>
      <c r="G52" s="1">
        <f t="shared" si="3"/>
        <v>11297.822874226429</v>
      </c>
      <c r="H52" s="20">
        <f t="shared" si="11"/>
        <v>0</v>
      </c>
      <c r="I52" s="20">
        <f t="shared" si="12"/>
        <v>185501.8618859695</v>
      </c>
      <c r="J52" s="1">
        <f t="shared" si="4"/>
        <v>11297.822874226429</v>
      </c>
      <c r="K52" s="1">
        <f t="shared" si="13"/>
        <v>1105586.3542347699</v>
      </c>
      <c r="L52" s="1">
        <f t="shared" si="5"/>
        <v>1216870.8676538831</v>
      </c>
      <c r="N52" s="16">
        <f t="shared" si="6"/>
        <v>82</v>
      </c>
      <c r="O52" s="20">
        <f t="shared" si="7"/>
        <v>220848.80859380332</v>
      </c>
      <c r="P52" s="20">
        <f t="shared" si="8"/>
        <v>294465.07812507107</v>
      </c>
      <c r="Q52" s="20">
        <f t="shared" si="14"/>
        <v>-2329911.2379779359</v>
      </c>
      <c r="R52" s="20">
        <f t="shared" si="9"/>
        <v>-2740871.8780019041</v>
      </c>
      <c r="S52">
        <f t="shared" si="10"/>
        <v>1</v>
      </c>
    </row>
    <row r="53" spans="3:19">
      <c r="C53">
        <f t="shared" si="0"/>
        <v>64</v>
      </c>
      <c r="D53" s="20">
        <f t="shared" si="15"/>
        <v>23369.511249011473</v>
      </c>
      <c r="E53" s="5">
        <f t="shared" si="1"/>
        <v>234994.71578390972</v>
      </c>
      <c r="F53" s="1">
        <f t="shared" si="2"/>
        <v>23499.471578390974</v>
      </c>
      <c r="G53" s="1">
        <f t="shared" si="3"/>
        <v>11749.735789195487</v>
      </c>
      <c r="H53" s="20">
        <f t="shared" si="11"/>
        <v>0</v>
      </c>
      <c r="I53" s="20">
        <f t="shared" si="12"/>
        <v>196631.97359912767</v>
      </c>
      <c r="J53" s="1">
        <f t="shared" si="4"/>
        <v>11749.735789195487</v>
      </c>
      <c r="K53" s="1">
        <f t="shared" si="13"/>
        <v>1216870.8676538831</v>
      </c>
      <c r="L53" s="1">
        <f t="shared" si="5"/>
        <v>1337301.0357572413</v>
      </c>
      <c r="N53" s="16">
        <f t="shared" si="6"/>
        <v>83</v>
      </c>
      <c r="O53" s="20">
        <f t="shared" si="7"/>
        <v>227474.27285161737</v>
      </c>
      <c r="P53" s="20">
        <f t="shared" si="8"/>
        <v>303299.03046882316</v>
      </c>
      <c r="Q53" s="20">
        <f t="shared" si="14"/>
        <v>-2740871.8780019041</v>
      </c>
      <c r="R53" s="20">
        <f t="shared" si="9"/>
        <v>-3181214.5023708222</v>
      </c>
      <c r="S53">
        <f t="shared" si="10"/>
        <v>1</v>
      </c>
    </row>
    <row r="54" spans="3:19">
      <c r="C54">
        <f t="shared" si="0"/>
        <v>65</v>
      </c>
      <c r="D54" s="20">
        <f t="shared" si="15"/>
        <v>24070.596586481817</v>
      </c>
      <c r="E54" s="5">
        <f t="shared" si="1"/>
        <v>244394.50441526613</v>
      </c>
      <c r="F54" s="1">
        <f t="shared" si="2"/>
        <v>24439.450441526613</v>
      </c>
      <c r="G54" s="1">
        <f t="shared" si="3"/>
        <v>12219.725220763306</v>
      </c>
      <c r="H54" s="20">
        <f t="shared" si="11"/>
        <v>0</v>
      </c>
      <c r="I54" s="20">
        <f t="shared" si="12"/>
        <v>208429.89201507534</v>
      </c>
      <c r="J54" s="1">
        <f t="shared" si="4"/>
        <v>12219.725220763306</v>
      </c>
      <c r="K54" s="1">
        <f t="shared" si="13"/>
        <v>1337301.0357572413</v>
      </c>
      <c r="L54" s="1">
        <f t="shared" si="5"/>
        <v>1467571.2839225384</v>
      </c>
      <c r="N54" s="16">
        <f t="shared" si="6"/>
        <v>84</v>
      </c>
      <c r="O54" s="20">
        <f t="shared" si="7"/>
        <v>234298.50103716587</v>
      </c>
      <c r="P54" s="20">
        <f t="shared" si="8"/>
        <v>312398.00138288783</v>
      </c>
      <c r="Q54" s="20">
        <f t="shared" si="14"/>
        <v>-3181214.5023708222</v>
      </c>
      <c r="R54" s="20">
        <f t="shared" si="9"/>
        <v>-3652673.2288722512</v>
      </c>
      <c r="S54">
        <f t="shared" si="10"/>
        <v>1</v>
      </c>
    </row>
    <row r="55" spans="3:19">
      <c r="C55">
        <f t="shared" si="0"/>
        <v>66</v>
      </c>
      <c r="D55" s="20">
        <f t="shared" si="15"/>
        <v>24792.714484076274</v>
      </c>
      <c r="E55" s="5">
        <f t="shared" si="1"/>
        <v>254170.28459187679</v>
      </c>
      <c r="F55" s="1">
        <f t="shared" si="2"/>
        <v>25417.028459187681</v>
      </c>
      <c r="G55" s="1">
        <f t="shared" si="3"/>
        <v>12708.51422959384</v>
      </c>
      <c r="H55" s="20">
        <f t="shared" si="11"/>
        <v>0</v>
      </c>
      <c r="I55" s="20">
        <f t="shared" si="12"/>
        <v>220935.68553597986</v>
      </c>
      <c r="J55" s="1">
        <f t="shared" si="4"/>
        <v>12708.51422959384</v>
      </c>
      <c r="K55" s="1">
        <f t="shared" si="13"/>
        <v>1467571.2839225384</v>
      </c>
      <c r="L55" s="1">
        <f t="shared" si="5"/>
        <v>1608426.8164858976</v>
      </c>
      <c r="N55" s="16">
        <f t="shared" si="6"/>
        <v>85</v>
      </c>
      <c r="O55" s="20">
        <f t="shared" si="7"/>
        <v>241327.45606828091</v>
      </c>
      <c r="P55" s="20">
        <f t="shared" si="8"/>
        <v>321769.94142437453</v>
      </c>
      <c r="Q55" s="20">
        <f t="shared" si="14"/>
        <v>-3652673.2288722512</v>
      </c>
      <c r="R55" s="20">
        <f t="shared" si="9"/>
        <v>-4157076.8317402382</v>
      </c>
      <c r="S55">
        <f t="shared" si="10"/>
        <v>1</v>
      </c>
    </row>
    <row r="56" spans="3:19">
      <c r="C56">
        <f t="shared" si="0"/>
        <v>67</v>
      </c>
      <c r="D56" s="20">
        <f t="shared" si="15"/>
        <v>25536.495918598564</v>
      </c>
      <c r="E56" s="5">
        <f t="shared" si="1"/>
        <v>264337.09597555187</v>
      </c>
      <c r="F56" s="1">
        <f t="shared" si="2"/>
        <v>26433.709597555189</v>
      </c>
      <c r="G56" s="1">
        <f t="shared" si="3"/>
        <v>13216.854798777595</v>
      </c>
      <c r="H56" s="20">
        <f t="shared" si="11"/>
        <v>0</v>
      </c>
      <c r="I56" s="20">
        <f t="shared" si="12"/>
        <v>234191.82666813867</v>
      </c>
      <c r="J56" s="1">
        <f t="shared" si="4"/>
        <v>13216.854798777595</v>
      </c>
      <c r="K56" s="1">
        <f t="shared" si="13"/>
        <v>1608426.8164858976</v>
      </c>
      <c r="L56" s="1">
        <f t="shared" si="5"/>
        <v>1760667.2580362433</v>
      </c>
      <c r="N56" s="16">
        <f t="shared" si="6"/>
        <v>86</v>
      </c>
      <c r="O56" s="20">
        <f t="shared" si="7"/>
        <v>248567.27975032927</v>
      </c>
      <c r="P56" s="20">
        <f t="shared" si="8"/>
        <v>331423.03966710571</v>
      </c>
      <c r="Q56" s="20">
        <f t="shared" si="14"/>
        <v>-4157076.8317402382</v>
      </c>
      <c r="R56" s="20">
        <f t="shared" si="9"/>
        <v>-4696353.7129943557</v>
      </c>
      <c r="S56">
        <f t="shared" si="10"/>
        <v>1</v>
      </c>
    </row>
    <row r="57" spans="3:19">
      <c r="C57">
        <f t="shared" si="0"/>
        <v>68</v>
      </c>
      <c r="D57" s="20">
        <f t="shared" si="15"/>
        <v>26302.590796156521</v>
      </c>
      <c r="E57" s="5">
        <f t="shared" si="1"/>
        <v>274910.57981457398</v>
      </c>
      <c r="F57" s="1">
        <f t="shared" si="2"/>
        <v>27491.057981457401</v>
      </c>
      <c r="G57" s="1">
        <f t="shared" si="3"/>
        <v>13745.528990728701</v>
      </c>
      <c r="H57" s="20">
        <f t="shared" si="11"/>
        <v>0</v>
      </c>
      <c r="I57" s="20">
        <f t="shared" si="12"/>
        <v>248243.33626822699</v>
      </c>
      <c r="J57" s="1">
        <f t="shared" si="4"/>
        <v>13745.528990728701</v>
      </c>
      <c r="K57" s="1">
        <f t="shared" si="13"/>
        <v>1760667.2580362433</v>
      </c>
      <c r="L57" s="1">
        <f t="shared" si="5"/>
        <v>1925150.5530709666</v>
      </c>
      <c r="N57" s="16">
        <f t="shared" si="6"/>
        <v>87</v>
      </c>
      <c r="O57" s="20">
        <f t="shared" si="7"/>
        <v>256024.29814283916</v>
      </c>
      <c r="P57" s="20">
        <f t="shared" si="8"/>
        <v>341365.73085711891</v>
      </c>
      <c r="Q57" s="20">
        <f t="shared" si="14"/>
        <v>-4696353.7129943557</v>
      </c>
      <c r="R57" s="20">
        <f t="shared" si="9"/>
        <v>-5272537.1295011928</v>
      </c>
      <c r="S57">
        <f t="shared" si="10"/>
        <v>1</v>
      </c>
    </row>
    <row r="58" spans="3:19">
      <c r="C58">
        <f t="shared" si="0"/>
        <v>69</v>
      </c>
      <c r="D58" s="20">
        <f t="shared" si="15"/>
        <v>27091.668520041218</v>
      </c>
      <c r="E58" s="5">
        <f t="shared" si="1"/>
        <v>285907.00300715695</v>
      </c>
      <c r="F58" s="1">
        <f t="shared" si="2"/>
        <v>28590.700300715696</v>
      </c>
      <c r="G58" s="1">
        <f t="shared" si="3"/>
        <v>14295.350150357848</v>
      </c>
      <c r="H58" s="20">
        <f t="shared" si="11"/>
        <v>0</v>
      </c>
      <c r="I58" s="20">
        <f t="shared" si="12"/>
        <v>263137.9364443206</v>
      </c>
      <c r="J58" s="1">
        <f t="shared" si="4"/>
        <v>14295.350150357848</v>
      </c>
      <c r="K58" s="1">
        <f t="shared" si="13"/>
        <v>1925150.5530709666</v>
      </c>
      <c r="L58" s="1">
        <f t="shared" si="5"/>
        <v>2102797.1422370076</v>
      </c>
      <c r="N58" s="16">
        <f t="shared" si="6"/>
        <v>88</v>
      </c>
      <c r="O58" s="20">
        <f t="shared" si="7"/>
        <v>263705.02708712436</v>
      </c>
      <c r="P58" s="20">
        <f t="shared" si="8"/>
        <v>351606.70278283249</v>
      </c>
      <c r="Q58" s="20">
        <f t="shared" si="14"/>
        <v>-5272537.1295011928</v>
      </c>
      <c r="R58" s="20">
        <f t="shared" si="9"/>
        <v>-5887770.6887590848</v>
      </c>
      <c r="S58">
        <f t="shared" si="10"/>
        <v>1</v>
      </c>
    </row>
    <row r="59" spans="3:19">
      <c r="C59">
        <f t="shared" si="0"/>
        <v>70</v>
      </c>
      <c r="D59" s="20">
        <f t="shared" si="15"/>
        <v>27904.418575642456</v>
      </c>
      <c r="E59" s="5">
        <f t="shared" si="1"/>
        <v>297343.28312744322</v>
      </c>
      <c r="F59" s="1">
        <f t="shared" si="2"/>
        <v>29734.328312744325</v>
      </c>
      <c r="G59" s="1">
        <f t="shared" si="3"/>
        <v>14867.164156372162</v>
      </c>
      <c r="H59" s="20">
        <f t="shared" si="11"/>
        <v>0</v>
      </c>
      <c r="I59" s="20">
        <f t="shared" si="12"/>
        <v>278926.21263097983</v>
      </c>
      <c r="J59" s="1">
        <f t="shared" si="4"/>
        <v>14867.164156372162</v>
      </c>
      <c r="K59" s="1">
        <f t="shared" si="13"/>
        <v>2102797.1422370076</v>
      </c>
      <c r="L59" s="1">
        <f t="shared" si="5"/>
        <v>2294594.4346627151</v>
      </c>
      <c r="N59" s="16">
        <f t="shared" si="6"/>
        <v>89</v>
      </c>
      <c r="O59" s="20">
        <f t="shared" si="7"/>
        <v>271616.17789973808</v>
      </c>
      <c r="P59" s="20">
        <f t="shared" si="8"/>
        <v>362154.90386631741</v>
      </c>
      <c r="Q59" s="20">
        <f t="shared" si="14"/>
        <v>-5887770.6887590848</v>
      </c>
      <c r="R59" s="20">
        <f t="shared" si="9"/>
        <v>-6544314.1270633563</v>
      </c>
      <c r="S59">
        <f t="shared" si="10"/>
        <v>1</v>
      </c>
    </row>
    <row r="60" spans="3:19">
      <c r="C60">
        <f t="shared" si="0"/>
        <v>71</v>
      </c>
      <c r="D60" s="20">
        <f t="shared" si="15"/>
        <v>28741.551132911729</v>
      </c>
      <c r="E60" s="5">
        <f t="shared" si="1"/>
        <v>309237.01445254096</v>
      </c>
      <c r="F60" s="1">
        <f t="shared" si="2"/>
        <v>30923.701445254097</v>
      </c>
      <c r="G60" s="1">
        <f t="shared" si="3"/>
        <v>15461.850722627049</v>
      </c>
      <c r="H60" s="20">
        <f t="shared" si="11"/>
        <v>0</v>
      </c>
      <c r="I60" s="20">
        <f t="shared" si="12"/>
        <v>295661.78538883862</v>
      </c>
      <c r="J60" s="1">
        <f t="shared" si="4"/>
        <v>15461.850722627049</v>
      </c>
      <c r="K60" s="1">
        <f t="shared" si="13"/>
        <v>2294594.4346627151</v>
      </c>
      <c r="L60" s="1">
        <f t="shared" si="5"/>
        <v>2501601.5972569864</v>
      </c>
      <c r="N60" s="16">
        <f t="shared" si="6"/>
        <v>90</v>
      </c>
      <c r="O60" s="20">
        <f t="shared" si="7"/>
        <v>279764.66323673021</v>
      </c>
      <c r="P60" s="20">
        <f t="shared" si="8"/>
        <v>373019.55098230694</v>
      </c>
      <c r="Q60" s="20">
        <f t="shared" si="14"/>
        <v>-6544314.1270633563</v>
      </c>
      <c r="R60" s="20">
        <f t="shared" si="9"/>
        <v>-7244549.3843988311</v>
      </c>
      <c r="S60">
        <f t="shared" si="10"/>
        <v>1</v>
      </c>
    </row>
    <row r="61" spans="3:19">
      <c r="C61">
        <f t="shared" si="0"/>
        <v>72</v>
      </c>
      <c r="D61" s="20">
        <f t="shared" si="15"/>
        <v>29603.797666899081</v>
      </c>
      <c r="E61" s="5">
        <f t="shared" si="1"/>
        <v>321606.4950306426</v>
      </c>
      <c r="F61" s="1">
        <f t="shared" si="2"/>
        <v>32160.649503064262</v>
      </c>
      <c r="G61" s="1">
        <f t="shared" si="3"/>
        <v>16080.324751532131</v>
      </c>
      <c r="H61" s="20">
        <f t="shared" si="11"/>
        <v>0</v>
      </c>
      <c r="I61" s="20">
        <f t="shared" si="12"/>
        <v>313401.49251216894</v>
      </c>
      <c r="J61" s="1">
        <f t="shared" si="4"/>
        <v>16080.324751532131</v>
      </c>
      <c r="K61" s="1">
        <f t="shared" si="13"/>
        <v>2501601.5972569864</v>
      </c>
      <c r="L61" s="1">
        <f t="shared" si="5"/>
        <v>2724954.6833195724</v>
      </c>
      <c r="N61" s="16">
        <f t="shared" si="6"/>
        <v>91</v>
      </c>
      <c r="O61" s="20">
        <f t="shared" si="7"/>
        <v>288157.6031338321</v>
      </c>
      <c r="P61" s="20">
        <f t="shared" si="8"/>
        <v>384210.13751177612</v>
      </c>
      <c r="Q61" s="20">
        <f t="shared" si="14"/>
        <v>-7244549.3843988311</v>
      </c>
      <c r="R61" s="20">
        <f t="shared" si="9"/>
        <v>-7990986.9911305485</v>
      </c>
      <c r="S61">
        <f t="shared" si="10"/>
        <v>1</v>
      </c>
    </row>
    <row r="62" spans="3:19">
      <c r="C62">
        <f t="shared" si="0"/>
        <v>73</v>
      </c>
      <c r="D62" s="20">
        <f t="shared" si="15"/>
        <v>30491.911596906055</v>
      </c>
      <c r="E62" s="5">
        <f t="shared" si="1"/>
        <v>334470.75483186834</v>
      </c>
      <c r="F62" s="1">
        <f t="shared" si="2"/>
        <v>33447.075483186833</v>
      </c>
      <c r="G62" s="1">
        <f t="shared" si="3"/>
        <v>16723.537741593416</v>
      </c>
      <c r="H62" s="20">
        <f t="shared" si="11"/>
        <v>0</v>
      </c>
      <c r="I62" s="20">
        <f t="shared" si="12"/>
        <v>332205.58206289908</v>
      </c>
      <c r="J62" s="1">
        <f t="shared" si="4"/>
        <v>16723.537741593416</v>
      </c>
      <c r="K62" s="1">
        <f t="shared" si="13"/>
        <v>2724954.6833195724</v>
      </c>
      <c r="L62" s="1">
        <f t="shared" si="5"/>
        <v>2965872.1243767226</v>
      </c>
      <c r="N62" s="16">
        <f t="shared" si="6"/>
        <v>92</v>
      </c>
      <c r="O62" s="20">
        <f t="shared" si="7"/>
        <v>296802.33122784708</v>
      </c>
      <c r="P62" s="20">
        <f t="shared" si="8"/>
        <v>395736.44163712946</v>
      </c>
      <c r="Q62" s="20">
        <f t="shared" si="14"/>
        <v>-7990986.9911305485</v>
      </c>
      <c r="R62" s="20">
        <f t="shared" si="9"/>
        <v>-8786272.7823242042</v>
      </c>
      <c r="S62">
        <f t="shared" si="10"/>
        <v>1</v>
      </c>
    </row>
    <row r="63" spans="3:19">
      <c r="C63">
        <f t="shared" si="0"/>
        <v>74</v>
      </c>
      <c r="D63" s="20">
        <f t="shared" si="15"/>
        <v>31406.668944813238</v>
      </c>
      <c r="E63" s="5">
        <f t="shared" si="1"/>
        <v>347849.58502514311</v>
      </c>
      <c r="F63" s="1">
        <f t="shared" si="2"/>
        <v>34784.95850251431</v>
      </c>
      <c r="G63" s="1">
        <f t="shared" si="3"/>
        <v>17392.479251257155</v>
      </c>
      <c r="H63" s="20">
        <f t="shared" si="11"/>
        <v>0</v>
      </c>
      <c r="I63" s="20">
        <f t="shared" si="12"/>
        <v>352137.91698667302</v>
      </c>
      <c r="J63" s="1">
        <f t="shared" si="4"/>
        <v>17392.479251257155</v>
      </c>
      <c r="K63" s="1">
        <f t="shared" si="13"/>
        <v>2965872.1243767226</v>
      </c>
      <c r="L63" s="1">
        <f t="shared" si="5"/>
        <v>3225660.6108368649</v>
      </c>
      <c r="N63" s="16">
        <f t="shared" si="6"/>
        <v>93</v>
      </c>
      <c r="O63" s="20">
        <f t="shared" si="7"/>
        <v>305706.40116468252</v>
      </c>
      <c r="P63" s="20">
        <f t="shared" si="8"/>
        <v>407608.53488624335</v>
      </c>
      <c r="Q63" s="20">
        <f t="shared" si="14"/>
        <v>-8786272.7823242042</v>
      </c>
      <c r="R63" s="20">
        <f t="shared" si="9"/>
        <v>-9633194.9563266579</v>
      </c>
      <c r="S63">
        <f t="shared" si="10"/>
        <v>1</v>
      </c>
    </row>
    <row r="64" spans="3:19">
      <c r="C64">
        <f t="shared" si="0"/>
        <v>75</v>
      </c>
      <c r="D64" s="20">
        <f t="shared" si="15"/>
        <v>32348.869013157637</v>
      </c>
      <c r="E64" s="5">
        <f t="shared" si="1"/>
        <v>361763.56842614885</v>
      </c>
      <c r="F64" s="1">
        <f t="shared" si="2"/>
        <v>36176.356842614885</v>
      </c>
      <c r="G64" s="1">
        <f t="shared" si="3"/>
        <v>18088.178421307442</v>
      </c>
      <c r="H64" s="20">
        <f t="shared" si="11"/>
        <v>0</v>
      </c>
      <c r="I64" s="20">
        <f t="shared" si="12"/>
        <v>373266.19200587342</v>
      </c>
      <c r="J64" s="1">
        <f t="shared" si="4"/>
        <v>18088.178421307442</v>
      </c>
      <c r="K64" s="1">
        <f t="shared" si="13"/>
        <v>3225660.6108368649</v>
      </c>
      <c r="L64" s="1">
        <f t="shared" si="5"/>
        <v>3505721.3888593679</v>
      </c>
      <c r="N64" s="16">
        <f t="shared" si="6"/>
        <v>94</v>
      </c>
      <c r="O64" s="20">
        <f t="shared" si="7"/>
        <v>314877.59319962293</v>
      </c>
      <c r="P64" s="20">
        <f t="shared" si="8"/>
        <v>419836.7909328306</v>
      </c>
      <c r="Q64" s="20">
        <f t="shared" si="14"/>
        <v>-9633194.9563266579</v>
      </c>
      <c r="R64" s="20">
        <f t="shared" si="9"/>
        <v>-10534691.495075822</v>
      </c>
      <c r="S64">
        <f t="shared" si="10"/>
        <v>1</v>
      </c>
    </row>
    <row r="65" spans="3:19">
      <c r="C65">
        <f t="shared" si="0"/>
        <v>76</v>
      </c>
      <c r="D65" s="20">
        <f t="shared" si="15"/>
        <v>33319.335083552367</v>
      </c>
      <c r="E65" s="5">
        <f t="shared" si="1"/>
        <v>376234.11116319482</v>
      </c>
      <c r="F65" s="1">
        <f t="shared" si="2"/>
        <v>37623.411116319483</v>
      </c>
      <c r="G65" s="1">
        <f t="shared" si="3"/>
        <v>18811.705558159741</v>
      </c>
      <c r="H65" s="20">
        <f t="shared" si="11"/>
        <v>0</v>
      </c>
      <c r="I65" s="20">
        <f t="shared" si="12"/>
        <v>395662.16352622584</v>
      </c>
      <c r="J65" s="1">
        <f t="shared" si="4"/>
        <v>18811.705558159741</v>
      </c>
      <c r="K65" s="1">
        <f t="shared" si="13"/>
        <v>3505721.3888593679</v>
      </c>
      <c r="L65" s="1">
        <f t="shared" si="5"/>
        <v>3807557.0027540033</v>
      </c>
      <c r="N65" s="16">
        <f t="shared" si="6"/>
        <v>95</v>
      </c>
      <c r="O65" s="20">
        <f t="shared" si="7"/>
        <v>324323.92099561158</v>
      </c>
      <c r="P65" s="20">
        <f t="shared" si="8"/>
        <v>432431.89466081542</v>
      </c>
      <c r="Q65" s="20">
        <f t="shared" si="14"/>
        <v>-10534691.495075822</v>
      </c>
      <c r="R65" s="20">
        <f t="shared" si="9"/>
        <v>-11493857.964490429</v>
      </c>
      <c r="S65">
        <f t="shared" si="10"/>
        <v>1</v>
      </c>
    </row>
    <row r="66" spans="3:19">
      <c r="C66">
        <f t="shared" si="0"/>
        <v>77</v>
      </c>
      <c r="D66" s="20">
        <f t="shared" si="15"/>
        <v>34318.915136058939</v>
      </c>
      <c r="E66" s="5">
        <f t="shared" si="1"/>
        <v>391283.47560972261</v>
      </c>
      <c r="F66" s="1">
        <f t="shared" si="2"/>
        <v>39128.347560972259</v>
      </c>
      <c r="G66" s="1">
        <f t="shared" si="3"/>
        <v>19564.17378048613</v>
      </c>
      <c r="H66" s="20">
        <f t="shared" si="11"/>
        <v>0</v>
      </c>
      <c r="I66" s="20">
        <f t="shared" si="12"/>
        <v>419401.89333779941</v>
      </c>
      <c r="J66" s="1">
        <f t="shared" si="4"/>
        <v>19564.17378048613</v>
      </c>
      <c r="K66" s="1">
        <f t="shared" si="13"/>
        <v>3807557.0027540033</v>
      </c>
      <c r="L66" s="1">
        <f t="shared" si="5"/>
        <v>4132778.514288242</v>
      </c>
      <c r="N66" s="16">
        <f t="shared" si="6"/>
        <v>96</v>
      </c>
      <c r="O66" s="20">
        <f t="shared" si="7"/>
        <v>334053.63862548</v>
      </c>
      <c r="P66" s="20">
        <f t="shared" si="8"/>
        <v>445404.85150063998</v>
      </c>
      <c r="Q66" s="20">
        <f t="shared" si="14"/>
        <v>-11493857.964490429</v>
      </c>
      <c r="R66" s="20">
        <f t="shared" si="9"/>
        <v>-12513955.71421559</v>
      </c>
      <c r="S66">
        <f t="shared" si="10"/>
        <v>1</v>
      </c>
    </row>
    <row r="67" spans="3:19">
      <c r="C67">
        <f t="shared" si="0"/>
        <v>78</v>
      </c>
      <c r="D67" s="20">
        <f t="shared" si="15"/>
        <v>35348.482590140709</v>
      </c>
      <c r="E67" s="5">
        <f t="shared" si="1"/>
        <v>406934.81463411154</v>
      </c>
      <c r="F67" s="1">
        <f t="shared" si="2"/>
        <v>40693.481463411154</v>
      </c>
      <c r="G67" s="1">
        <f t="shared" si="3"/>
        <v>20346.740731705577</v>
      </c>
      <c r="H67" s="20">
        <f t="shared" si="11"/>
        <v>0</v>
      </c>
      <c r="I67" s="20">
        <f t="shared" si="12"/>
        <v>444566.00693806738</v>
      </c>
      <c r="J67" s="1">
        <f t="shared" si="4"/>
        <v>20346.740731705577</v>
      </c>
      <c r="K67" s="1">
        <f t="shared" si="13"/>
        <v>4132778.514288242</v>
      </c>
      <c r="L67" s="1">
        <f t="shared" si="5"/>
        <v>4483113.232483536</v>
      </c>
      <c r="N67" s="16">
        <f t="shared" si="6"/>
        <v>97</v>
      </c>
      <c r="O67" s="20">
        <f t="shared" si="7"/>
        <v>344075.24778424436</v>
      </c>
      <c r="P67" s="20">
        <f t="shared" si="8"/>
        <v>458766.99704565917</v>
      </c>
      <c r="Q67" s="20">
        <f t="shared" si="14"/>
        <v>-12513955.71421559</v>
      </c>
      <c r="R67" s="20">
        <f t="shared" si="9"/>
        <v>-13598420.496972028</v>
      </c>
      <c r="S67">
        <f t="shared" si="10"/>
        <v>1</v>
      </c>
    </row>
    <row r="68" spans="3:19">
      <c r="C68">
        <f t="shared" si="0"/>
        <v>79</v>
      </c>
      <c r="D68" s="20">
        <f t="shared" si="15"/>
        <v>36408.937067844934</v>
      </c>
      <c r="E68" s="5">
        <f t="shared" si="1"/>
        <v>423212.207219476</v>
      </c>
      <c r="F68" s="1">
        <f t="shared" si="2"/>
        <v>42321.220721947604</v>
      </c>
      <c r="G68" s="1">
        <f t="shared" si="3"/>
        <v>21160.610360973802</v>
      </c>
      <c r="H68" s="20">
        <f t="shared" si="11"/>
        <v>0</v>
      </c>
      <c r="I68" s="20">
        <f t="shared" si="12"/>
        <v>471239.96735435142</v>
      </c>
      <c r="J68" s="1">
        <f t="shared" si="4"/>
        <v>21160.610360973802</v>
      </c>
      <c r="K68" s="1">
        <f t="shared" si="13"/>
        <v>4483113.232483536</v>
      </c>
      <c r="L68" s="1">
        <f t="shared" si="5"/>
        <v>4860412.9898403054</v>
      </c>
      <c r="N68" s="16">
        <f t="shared" si="6"/>
        <v>98</v>
      </c>
      <c r="O68" s="20">
        <f t="shared" si="7"/>
        <v>354397.50521777174</v>
      </c>
      <c r="P68" s="20">
        <f t="shared" si="8"/>
        <v>472530.00695702899</v>
      </c>
      <c r="Q68" s="20">
        <f t="shared" si="14"/>
        <v>-13598420.496972028</v>
      </c>
      <c r="R68" s="20">
        <f t="shared" si="9"/>
        <v>-14750871.528777659</v>
      </c>
      <c r="S68">
        <f t="shared" si="10"/>
        <v>1</v>
      </c>
    </row>
    <row r="69" spans="3:19">
      <c r="C69">
        <f t="shared" si="0"/>
        <v>80</v>
      </c>
      <c r="D69" s="20">
        <f t="shared" si="15"/>
        <v>37501.205179880286</v>
      </c>
      <c r="E69" s="5">
        <f t="shared" si="1"/>
        <v>440140.69550825504</v>
      </c>
      <c r="F69" s="1">
        <f t="shared" si="2"/>
        <v>44014.069550825508</v>
      </c>
      <c r="G69" s="1">
        <f t="shared" si="3"/>
        <v>22007.034775412754</v>
      </c>
      <c r="H69" s="20">
        <f t="shared" si="11"/>
        <v>0</v>
      </c>
      <c r="I69" s="20">
        <f t="shared" si="12"/>
        <v>499514.36539561255</v>
      </c>
      <c r="J69" s="1">
        <f t="shared" si="4"/>
        <v>22007.034775412754</v>
      </c>
      <c r="K69" s="1">
        <f t="shared" si="13"/>
        <v>4860412.9898403054</v>
      </c>
      <c r="L69" s="1">
        <f t="shared" si="5"/>
        <v>5266663.0034553651</v>
      </c>
      <c r="N69" s="16">
        <f t="shared" si="6"/>
        <v>99</v>
      </c>
      <c r="O69" s="20">
        <f t="shared" si="7"/>
        <v>365029.43037430476</v>
      </c>
      <c r="P69" s="20">
        <f t="shared" si="8"/>
        <v>486705.90716573969</v>
      </c>
      <c r="Q69" s="20">
        <f t="shared" si="14"/>
        <v>-14750871.528777659</v>
      </c>
      <c r="R69" s="20">
        <f t="shared" si="9"/>
        <v>-15975121.012382282</v>
      </c>
      <c r="S69">
        <f t="shared" si="10"/>
        <v>1</v>
      </c>
    </row>
    <row r="70" spans="3:19">
      <c r="C70">
        <f t="shared" si="0"/>
        <v>81</v>
      </c>
      <c r="D70" s="20">
        <f t="shared" si="15"/>
        <v>38626.241335276696</v>
      </c>
      <c r="E70" s="5">
        <f t="shared" si="1"/>
        <v>457746.32332858525</v>
      </c>
      <c r="F70" s="1">
        <f t="shared" si="2"/>
        <v>45774.632332858528</v>
      </c>
      <c r="G70" s="1">
        <f t="shared" si="3"/>
        <v>22887.316166429264</v>
      </c>
      <c r="H70" s="20">
        <f t="shared" si="11"/>
        <v>0</v>
      </c>
      <c r="I70" s="20">
        <f t="shared" si="12"/>
        <v>529485.2273193493</v>
      </c>
      <c r="J70" s="1">
        <f t="shared" si="4"/>
        <v>22887.316166429264</v>
      </c>
      <c r="K70" s="1">
        <f t="shared" si="13"/>
        <v>5266663.0034553651</v>
      </c>
      <c r="L70" s="1">
        <f t="shared" si="5"/>
        <v>5703991.3621965284</v>
      </c>
      <c r="N70" s="16">
        <f t="shared" si="6"/>
        <v>100</v>
      </c>
      <c r="O70" s="20">
        <f t="shared" si="7"/>
        <v>375980.31328553398</v>
      </c>
      <c r="P70" s="20">
        <f t="shared" si="8"/>
        <v>501307.08438071195</v>
      </c>
      <c r="Q70" s="20">
        <f t="shared" si="14"/>
        <v>-15975121.012382282</v>
      </c>
      <c r="R70" s="20">
        <f t="shared" si="9"/>
        <v>-17275184.147382107</v>
      </c>
      <c r="S70">
        <f t="shared" si="10"/>
        <v>1</v>
      </c>
    </row>
    <row r="71" spans="3:19">
      <c r="C71">
        <f t="shared" si="0"/>
        <v>82</v>
      </c>
      <c r="D71" s="20">
        <f t="shared" si="15"/>
        <v>39785.028575334996</v>
      </c>
      <c r="E71" s="5">
        <f t="shared" si="1"/>
        <v>476056.17626172869</v>
      </c>
      <c r="F71" s="1">
        <f t="shared" si="2"/>
        <v>47605.617626172869</v>
      </c>
      <c r="G71" s="1">
        <f t="shared" si="3"/>
        <v>23802.808813086434</v>
      </c>
      <c r="H71" s="20">
        <f t="shared" si="11"/>
        <v>0</v>
      </c>
      <c r="I71" s="20">
        <f t="shared" si="12"/>
        <v>561254.34095851029</v>
      </c>
      <c r="J71" s="1">
        <f t="shared" si="4"/>
        <v>23802.808813086434</v>
      </c>
      <c r="K71" s="1">
        <f t="shared" si="13"/>
        <v>5703991.3621965284</v>
      </c>
      <c r="L71" s="1">
        <f t="shared" si="5"/>
        <v>6174679.1839895453</v>
      </c>
      <c r="N71" s="16"/>
    </row>
    <row r="72" spans="3:19">
      <c r="C72">
        <f t="shared" si="0"/>
        <v>83</v>
      </c>
      <c r="D72" s="20">
        <f t="shared" si="15"/>
        <v>40978.579432595048</v>
      </c>
      <c r="E72" s="5">
        <f t="shared" si="1"/>
        <v>495098.42331219785</v>
      </c>
      <c r="F72" s="1">
        <f t="shared" si="2"/>
        <v>49509.842331219785</v>
      </c>
      <c r="G72" s="1">
        <f t="shared" si="3"/>
        <v>24754.921165609892</v>
      </c>
      <c r="H72" s="20">
        <f t="shared" si="11"/>
        <v>0</v>
      </c>
      <c r="I72" s="20">
        <f t="shared" si="12"/>
        <v>594929.60141602089</v>
      </c>
      <c r="J72" s="1">
        <f t="shared" si="4"/>
        <v>24754.921165609892</v>
      </c>
      <c r="K72" s="1">
        <f t="shared" si="13"/>
        <v>6174679.1839895453</v>
      </c>
      <c r="L72" s="1">
        <f t="shared" si="5"/>
        <v>6681171.4903656431</v>
      </c>
      <c r="N72" s="16"/>
    </row>
    <row r="73" spans="3:19">
      <c r="C73">
        <f t="shared" si="0"/>
        <v>84</v>
      </c>
      <c r="D73" s="20">
        <f t="shared" si="15"/>
        <v>42207.936815572903</v>
      </c>
      <c r="E73" s="5">
        <f t="shared" si="1"/>
        <v>514902.36024468578</v>
      </c>
      <c r="F73" s="1">
        <f t="shared" si="2"/>
        <v>51490.236024468584</v>
      </c>
      <c r="G73" s="1">
        <f t="shared" si="3"/>
        <v>25745.118012234292</v>
      </c>
      <c r="H73" s="20">
        <f t="shared" si="11"/>
        <v>0</v>
      </c>
      <c r="I73" s="20">
        <f t="shared" si="12"/>
        <v>630625.37750098214</v>
      </c>
      <c r="J73" s="1">
        <f t="shared" si="4"/>
        <v>25745.118012234292</v>
      </c>
      <c r="K73" s="1">
        <f t="shared" si="13"/>
        <v>6681171.4903656431</v>
      </c>
      <c r="L73" s="1">
        <f t="shared" si="5"/>
        <v>7226088.8487279415</v>
      </c>
      <c r="N73" s="16"/>
    </row>
    <row r="74" spans="3:19">
      <c r="C74">
        <f t="shared" si="0"/>
        <v>85</v>
      </c>
      <c r="D74" s="20">
        <f t="shared" si="15"/>
        <v>43474.174920040088</v>
      </c>
      <c r="E74" s="5">
        <f t="shared" si="1"/>
        <v>535498.45465447323</v>
      </c>
      <c r="F74" s="1">
        <f t="shared" si="2"/>
        <v>53549.845465447324</v>
      </c>
      <c r="G74" s="1">
        <f t="shared" si="3"/>
        <v>26774.922732723662</v>
      </c>
      <c r="H74" s="20">
        <f t="shared" si="11"/>
        <v>0</v>
      </c>
      <c r="I74" s="20">
        <f t="shared" si="12"/>
        <v>668462.9001510411</v>
      </c>
      <c r="J74" s="1">
        <f t="shared" si="4"/>
        <v>26774.922732723662</v>
      </c>
      <c r="K74" s="1">
        <f t="shared" si="13"/>
        <v>7226088.8487279415</v>
      </c>
      <c r="L74" s="1">
        <f t="shared" si="5"/>
        <v>7812239.836337069</v>
      </c>
      <c r="N74" s="16"/>
    </row>
    <row r="75" spans="3:19">
      <c r="C75">
        <f t="shared" si="0"/>
        <v>86</v>
      </c>
      <c r="D75" s="20">
        <f t="shared" si="15"/>
        <v>44778.400167641295</v>
      </c>
      <c r="E75" s="5">
        <f t="shared" si="1"/>
        <v>556918.39284065214</v>
      </c>
      <c r="F75" s="1">
        <f t="shared" si="2"/>
        <v>55691.839284065216</v>
      </c>
      <c r="G75" s="1">
        <f t="shared" si="3"/>
        <v>27845.919642032608</v>
      </c>
      <c r="H75" s="20">
        <f t="shared" si="11"/>
        <v>0</v>
      </c>
      <c r="I75" s="20">
        <f t="shared" si="12"/>
        <v>708570.67416010366</v>
      </c>
      <c r="J75" s="1">
        <f t="shared" si="4"/>
        <v>27845.919642032608</v>
      </c>
      <c r="K75" s="1">
        <f t="shared" si="13"/>
        <v>7812239.836337069</v>
      </c>
      <c r="L75" s="1">
        <f t="shared" si="5"/>
        <v>8442634.3838067632</v>
      </c>
      <c r="N75" s="16"/>
    </row>
    <row r="76" spans="3:19">
      <c r="C76">
        <f t="shared" si="0"/>
        <v>87</v>
      </c>
      <c r="D76" s="20">
        <f t="shared" si="15"/>
        <v>46121.752172670538</v>
      </c>
      <c r="E76" s="5">
        <f t="shared" si="1"/>
        <v>579195.12855427829</v>
      </c>
      <c r="F76" s="1">
        <f t="shared" si="2"/>
        <v>57919.512855427834</v>
      </c>
      <c r="G76" s="1">
        <f t="shared" si="3"/>
        <v>28959.756427713917</v>
      </c>
      <c r="H76" s="20">
        <f t="shared" si="11"/>
        <v>0</v>
      </c>
      <c r="I76" s="20">
        <f t="shared" si="12"/>
        <v>751084.91460970987</v>
      </c>
      <c r="J76" s="1">
        <f t="shared" si="4"/>
        <v>28959.756427713917</v>
      </c>
      <c r="K76" s="1">
        <f t="shared" si="13"/>
        <v>8442634.3838067632</v>
      </c>
      <c r="L76" s="1">
        <f t="shared" si="5"/>
        <v>9120498.0599563792</v>
      </c>
      <c r="N76" s="16"/>
    </row>
    <row r="77" spans="3:19">
      <c r="C77">
        <f t="shared" si="0"/>
        <v>88</v>
      </c>
      <c r="D77" s="20">
        <f t="shared" si="15"/>
        <v>47505.404737850658</v>
      </c>
      <c r="E77" s="5">
        <f t="shared" si="1"/>
        <v>602362.93369644939</v>
      </c>
      <c r="F77" s="1">
        <f t="shared" si="2"/>
        <v>60236.29336964494</v>
      </c>
      <c r="G77" s="1">
        <f t="shared" si="3"/>
        <v>30118.14668482247</v>
      </c>
      <c r="H77" s="20">
        <f t="shared" si="11"/>
        <v>0</v>
      </c>
      <c r="I77" s="20">
        <f t="shared" si="12"/>
        <v>796150.00948629249</v>
      </c>
      <c r="J77" s="1">
        <f t="shared" si="4"/>
        <v>30118.14668482247</v>
      </c>
      <c r="K77" s="1">
        <f t="shared" si="13"/>
        <v>9120498.0599563792</v>
      </c>
      <c r="L77" s="1">
        <f t="shared" si="5"/>
        <v>9849287.364207793</v>
      </c>
      <c r="N77" s="16"/>
    </row>
    <row r="78" spans="3:19">
      <c r="C78">
        <f t="shared" si="0"/>
        <v>89</v>
      </c>
      <c r="D78" s="20">
        <f t="shared" si="15"/>
        <v>48930.566879986181</v>
      </c>
      <c r="E78" s="5">
        <f t="shared" si="1"/>
        <v>626457.45104430744</v>
      </c>
      <c r="F78" s="1">
        <f t="shared" si="2"/>
        <v>62645.745104430745</v>
      </c>
      <c r="G78" s="1">
        <f t="shared" si="3"/>
        <v>31322.872552215373</v>
      </c>
      <c r="H78" s="20">
        <f t="shared" si="11"/>
        <v>0</v>
      </c>
      <c r="I78" s="20">
        <f t="shared" si="12"/>
        <v>843919.01005547005</v>
      </c>
      <c r="J78" s="1">
        <f t="shared" si="4"/>
        <v>31322.872552215373</v>
      </c>
      <c r="K78" s="1">
        <f t="shared" si="13"/>
        <v>9849287.364207793</v>
      </c>
      <c r="L78" s="1">
        <f t="shared" si="5"/>
        <v>10632706.097358985</v>
      </c>
      <c r="N78" s="16"/>
    </row>
    <row r="79" spans="3:19">
      <c r="C79">
        <f t="shared" si="0"/>
        <v>90</v>
      </c>
      <c r="D79" s="20">
        <f t="shared" si="15"/>
        <v>50398.483886385766</v>
      </c>
      <c r="E79" s="5">
        <f t="shared" si="1"/>
        <v>651515.74908607977</v>
      </c>
      <c r="F79" s="1">
        <f t="shared" si="2"/>
        <v>65151.574908607981</v>
      </c>
      <c r="G79" s="1">
        <f t="shared" si="3"/>
        <v>32575.787454303991</v>
      </c>
      <c r="H79" s="20">
        <f t="shared" si="11"/>
        <v>0</v>
      </c>
      <c r="I79" s="20">
        <f t="shared" si="12"/>
        <v>894554.15065879829</v>
      </c>
      <c r="J79" s="1">
        <f t="shared" si="4"/>
        <v>32575.787454303991</v>
      </c>
      <c r="K79" s="1">
        <f t="shared" si="13"/>
        <v>10632706.097358985</v>
      </c>
      <c r="L79" s="1">
        <f t="shared" si="5"/>
        <v>11474722.886537027</v>
      </c>
      <c r="N79" s="16"/>
    </row>
    <row r="80" spans="3:19">
      <c r="J80" s="16"/>
    </row>
    <row r="81" spans="10:10">
      <c r="J81" s="16"/>
    </row>
    <row r="82" spans="10:10">
      <c r="J82" s="16"/>
    </row>
    <row r="83" spans="10:10">
      <c r="J83" s="16"/>
    </row>
    <row r="84" spans="10:10">
      <c r="J84" s="16"/>
    </row>
    <row r="85" spans="10:10">
      <c r="J85" s="16"/>
    </row>
    <row r="86" spans="10:10">
      <c r="J86" s="16"/>
    </row>
    <row r="87" spans="10:10">
      <c r="J87" s="16"/>
    </row>
    <row r="88" spans="10:10">
      <c r="J88" s="16"/>
    </row>
    <row r="89" spans="10:10">
      <c r="J89" s="16"/>
    </row>
    <row r="90" spans="10:10">
      <c r="J90" s="16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21"/>
  <sheetViews>
    <sheetView workbookViewId="0">
      <selection activeCell="F23" sqref="F23"/>
    </sheetView>
  </sheetViews>
  <sheetFormatPr defaultRowHeight="15.75"/>
  <cols>
    <col min="1" max="1" width="16.75" bestFit="1" customWidth="1"/>
    <col min="2" max="2" width="12" bestFit="1" customWidth="1"/>
  </cols>
  <sheetData>
    <row r="1" spans="1:3">
      <c r="A1" t="s">
        <v>36</v>
      </c>
      <c r="B1" t="s">
        <v>35</v>
      </c>
    </row>
    <row r="2" spans="1:3">
      <c r="A2" s="10">
        <v>0.01</v>
      </c>
      <c r="B2" s="4">
        <v>73</v>
      </c>
      <c r="C2" s="4"/>
    </row>
    <row r="3" spans="1:3">
      <c r="A3" s="10">
        <v>0.02</v>
      </c>
      <c r="B3" s="4">
        <v>73</v>
      </c>
      <c r="C3" s="4"/>
    </row>
    <row r="4" spans="1:3">
      <c r="A4" s="10">
        <v>0.03</v>
      </c>
      <c r="B4" s="4">
        <v>73</v>
      </c>
      <c r="C4" s="4"/>
    </row>
    <row r="5" spans="1:3">
      <c r="A5" s="10">
        <v>0.04</v>
      </c>
      <c r="B5" s="4">
        <v>74</v>
      </c>
      <c r="C5" s="4"/>
    </row>
    <row r="6" spans="1:3">
      <c r="A6" s="10">
        <v>0.05</v>
      </c>
      <c r="B6" s="4">
        <v>74</v>
      </c>
      <c r="C6" s="4"/>
    </row>
    <row r="7" spans="1:3">
      <c r="A7" s="10">
        <v>0.06</v>
      </c>
      <c r="B7" s="4">
        <v>74</v>
      </c>
      <c r="C7" s="4"/>
    </row>
    <row r="8" spans="1:3">
      <c r="A8" s="10">
        <v>7.0000000000000007E-2</v>
      </c>
      <c r="B8" s="4">
        <v>75</v>
      </c>
      <c r="C8" s="4"/>
    </row>
    <row r="9" spans="1:3">
      <c r="A9" s="10">
        <v>0.08</v>
      </c>
      <c r="B9" s="4">
        <v>75</v>
      </c>
      <c r="C9" s="4"/>
    </row>
    <row r="10" spans="1:3">
      <c r="A10" s="10">
        <v>0.09</v>
      </c>
      <c r="B10" s="4">
        <v>75</v>
      </c>
      <c r="C10" s="4"/>
    </row>
    <row r="11" spans="1:3">
      <c r="A11" s="10">
        <v>0.1</v>
      </c>
      <c r="B11" s="4">
        <v>76</v>
      </c>
      <c r="C11" s="4"/>
    </row>
    <row r="12" spans="1:3">
      <c r="A12" s="10">
        <v>0.11</v>
      </c>
      <c r="B12" s="4">
        <v>76</v>
      </c>
      <c r="C12" s="4"/>
    </row>
    <row r="13" spans="1:3">
      <c r="A13" s="10">
        <v>0.12</v>
      </c>
      <c r="B13" s="4">
        <v>77</v>
      </c>
      <c r="C13" s="4"/>
    </row>
    <row r="14" spans="1:3">
      <c r="A14" s="10">
        <v>0.13</v>
      </c>
      <c r="B14" s="4">
        <v>77</v>
      </c>
      <c r="C14" s="4"/>
    </row>
    <row r="15" spans="1:3">
      <c r="A15" s="10">
        <v>0.14000000000000001</v>
      </c>
      <c r="B15" s="4">
        <v>77</v>
      </c>
      <c r="C15" s="4"/>
    </row>
    <row r="16" spans="1:3">
      <c r="A16" s="10">
        <v>0.15</v>
      </c>
      <c r="B16" s="4">
        <v>77</v>
      </c>
      <c r="C16" s="4"/>
    </row>
    <row r="17" spans="1:3">
      <c r="A17" s="10">
        <v>0.16</v>
      </c>
      <c r="B17" s="4">
        <v>78</v>
      </c>
      <c r="C17" s="4"/>
    </row>
    <row r="18" spans="1:3">
      <c r="A18" s="10">
        <v>0.17</v>
      </c>
      <c r="B18" s="4">
        <v>78</v>
      </c>
      <c r="C18" s="4"/>
    </row>
    <row r="19" spans="1:3">
      <c r="A19" s="10">
        <v>0.18</v>
      </c>
      <c r="B19" s="4">
        <v>79</v>
      </c>
      <c r="C19" s="4"/>
    </row>
    <row r="20" spans="1:3">
      <c r="A20" s="10">
        <v>0.19</v>
      </c>
      <c r="B20" s="4">
        <v>79</v>
      </c>
      <c r="C20" s="4"/>
    </row>
    <row r="21" spans="1:3">
      <c r="A21" s="10">
        <v>0.2</v>
      </c>
      <c r="B21" s="4">
        <v>79</v>
      </c>
      <c r="C21" s="4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N1:V19"/>
  <sheetViews>
    <sheetView workbookViewId="0">
      <selection activeCell="N4" sqref="N4"/>
    </sheetView>
  </sheetViews>
  <sheetFormatPr defaultRowHeight="15.75"/>
  <cols>
    <col min="14" max="14" width="28.625" bestFit="1" customWidth="1"/>
    <col min="15" max="16" width="6.875" bestFit="1" customWidth="1"/>
    <col min="17" max="17" width="5.5" bestFit="1" customWidth="1"/>
    <col min="18" max="18" width="14.125" bestFit="1" customWidth="1"/>
    <col min="19" max="19" width="15.375" bestFit="1" customWidth="1"/>
    <col min="20" max="20" width="10.25" bestFit="1" customWidth="1"/>
    <col min="21" max="21" width="7.5" bestFit="1" customWidth="1"/>
    <col min="22" max="22" width="8.375" bestFit="1" customWidth="1"/>
  </cols>
  <sheetData>
    <row r="1" spans="14:22">
      <c r="N1" s="11" t="s">
        <v>11</v>
      </c>
      <c r="O1" s="11"/>
      <c r="P1" s="11"/>
      <c r="Q1" s="11"/>
      <c r="R1" s="11"/>
      <c r="S1" s="11" t="s">
        <v>15</v>
      </c>
      <c r="T1" s="11"/>
      <c r="U1" s="11"/>
      <c r="V1" s="11"/>
    </row>
    <row r="2" spans="14:22">
      <c r="N2" s="12" t="s">
        <v>12</v>
      </c>
      <c r="O2" s="12" t="s">
        <v>37</v>
      </c>
      <c r="P2" s="12" t="s">
        <v>38</v>
      </c>
      <c r="Q2" s="12" t="s">
        <v>13</v>
      </c>
      <c r="R2" s="12" t="s">
        <v>14</v>
      </c>
      <c r="S2" s="12" t="s">
        <v>16</v>
      </c>
      <c r="T2" s="12" t="s">
        <v>17</v>
      </c>
      <c r="U2" s="12" t="s">
        <v>18</v>
      </c>
      <c r="V2" s="12" t="s">
        <v>19</v>
      </c>
    </row>
    <row r="3" spans="14:22">
      <c r="N3" s="13" t="s">
        <v>67</v>
      </c>
      <c r="O3" s="23">
        <v>68</v>
      </c>
      <c r="P3" s="23">
        <v>87</v>
      </c>
      <c r="Q3" s="23">
        <v>19</v>
      </c>
      <c r="R3" s="23">
        <v>77</v>
      </c>
      <c r="S3" s="13">
        <v>65</v>
      </c>
      <c r="T3" s="13">
        <v>1090</v>
      </c>
      <c r="U3" s="13">
        <v>60</v>
      </c>
      <c r="V3" s="13">
        <v>70</v>
      </c>
    </row>
    <row r="4" spans="14:22">
      <c r="N4" s="13" t="s">
        <v>63</v>
      </c>
      <c r="O4" s="23">
        <v>74</v>
      </c>
      <c r="P4" s="23">
        <v>91</v>
      </c>
      <c r="Q4" s="23">
        <v>17</v>
      </c>
      <c r="R4" s="23">
        <v>77</v>
      </c>
      <c r="S4" s="13">
        <v>7.0000000000000007E-2</v>
      </c>
      <c r="T4" s="13">
        <v>1090</v>
      </c>
      <c r="U4" s="13">
        <v>0.05</v>
      </c>
      <c r="V4" s="13">
        <v>0.12</v>
      </c>
    </row>
    <row r="5" spans="14:22">
      <c r="N5" s="13" t="s">
        <v>42</v>
      </c>
      <c r="O5" s="23">
        <v>88</v>
      </c>
      <c r="P5" s="23">
        <v>72</v>
      </c>
      <c r="Q5" s="23">
        <v>16</v>
      </c>
      <c r="R5" s="23">
        <v>77</v>
      </c>
      <c r="S5" s="13">
        <v>0.03</v>
      </c>
      <c r="T5" s="13">
        <v>1090</v>
      </c>
      <c r="U5" s="13">
        <v>0.01</v>
      </c>
      <c r="V5" s="13">
        <v>0.05</v>
      </c>
    </row>
    <row r="6" spans="14:22">
      <c r="N6" s="13" t="s">
        <v>64</v>
      </c>
      <c r="O6" s="23">
        <v>75</v>
      </c>
      <c r="P6" s="23">
        <v>80</v>
      </c>
      <c r="Q6" s="23">
        <v>5</v>
      </c>
      <c r="R6" s="23">
        <v>77</v>
      </c>
      <c r="S6" s="13">
        <v>0.05</v>
      </c>
      <c r="T6" s="13">
        <v>1090</v>
      </c>
      <c r="U6" s="13">
        <v>0.03</v>
      </c>
      <c r="V6" s="13">
        <v>0.08</v>
      </c>
    </row>
    <row r="7" spans="14:22">
      <c r="N7" s="13" t="s">
        <v>31</v>
      </c>
      <c r="O7" s="23">
        <v>74</v>
      </c>
      <c r="P7" s="23">
        <v>78</v>
      </c>
      <c r="Q7" s="23">
        <v>4</v>
      </c>
      <c r="R7" s="23">
        <v>77</v>
      </c>
      <c r="S7" s="13">
        <v>0.04</v>
      </c>
      <c r="T7" s="13">
        <v>1090</v>
      </c>
      <c r="U7" s="13">
        <v>0</v>
      </c>
      <c r="V7" s="13">
        <v>0.06</v>
      </c>
    </row>
    <row r="8" spans="14:22">
      <c r="N8" s="13" t="s">
        <v>56</v>
      </c>
      <c r="O8" s="23">
        <v>79</v>
      </c>
      <c r="P8" s="23">
        <v>75</v>
      </c>
      <c r="Q8" s="23">
        <v>4</v>
      </c>
      <c r="R8" s="23">
        <v>77</v>
      </c>
      <c r="S8" s="23">
        <v>30000</v>
      </c>
      <c r="T8" s="13">
        <v>1090</v>
      </c>
      <c r="U8" s="23">
        <v>20000</v>
      </c>
      <c r="V8" s="23">
        <v>45000</v>
      </c>
    </row>
    <row r="9" spans="14:22">
      <c r="N9" s="13" t="s">
        <v>9</v>
      </c>
      <c r="O9" s="23">
        <v>78</v>
      </c>
      <c r="P9" s="23">
        <v>75</v>
      </c>
      <c r="Q9" s="23">
        <v>3</v>
      </c>
      <c r="R9" s="23">
        <v>77</v>
      </c>
      <c r="S9" s="13">
        <v>0.7</v>
      </c>
      <c r="T9" s="13">
        <v>1090</v>
      </c>
      <c r="U9" s="13">
        <v>0.6</v>
      </c>
      <c r="V9" s="13">
        <v>0.9</v>
      </c>
    </row>
    <row r="10" spans="14:22">
      <c r="N10" s="13" t="s">
        <v>65</v>
      </c>
      <c r="O10" s="23">
        <v>78</v>
      </c>
      <c r="P10" s="23">
        <v>76</v>
      </c>
      <c r="Q10" s="23">
        <v>2</v>
      </c>
      <c r="R10" s="23">
        <v>77</v>
      </c>
      <c r="S10" s="13">
        <v>0.25</v>
      </c>
      <c r="T10" s="13">
        <v>1090</v>
      </c>
      <c r="U10" s="13">
        <v>0.2</v>
      </c>
      <c r="V10" s="13">
        <v>0.3</v>
      </c>
    </row>
    <row r="11" spans="14:22">
      <c r="N11" s="13" t="s">
        <v>51</v>
      </c>
      <c r="O11" s="23">
        <v>77</v>
      </c>
      <c r="P11" s="23">
        <v>76</v>
      </c>
      <c r="Q11" s="23">
        <v>1</v>
      </c>
      <c r="R11" s="23">
        <v>77</v>
      </c>
      <c r="S11" s="23">
        <v>100000</v>
      </c>
      <c r="T11" s="13">
        <v>1090</v>
      </c>
      <c r="U11" s="23">
        <v>80000</v>
      </c>
      <c r="V11" s="23">
        <v>120000</v>
      </c>
    </row>
    <row r="12" spans="14:22">
      <c r="N12" s="13" t="s">
        <v>36</v>
      </c>
      <c r="O12" s="23">
        <v>76</v>
      </c>
      <c r="P12" s="23">
        <v>77</v>
      </c>
      <c r="Q12" s="23">
        <v>1</v>
      </c>
      <c r="R12" s="23">
        <v>77</v>
      </c>
      <c r="S12" s="13">
        <v>0.125</v>
      </c>
      <c r="T12" s="13">
        <v>1090</v>
      </c>
      <c r="U12" s="13">
        <v>0.1</v>
      </c>
      <c r="V12" s="13">
        <v>0.15</v>
      </c>
    </row>
    <row r="13" spans="14:22">
      <c r="N13" s="13" t="s">
        <v>66</v>
      </c>
      <c r="O13" s="23">
        <v>77</v>
      </c>
      <c r="P13" s="23">
        <v>77</v>
      </c>
      <c r="Q13" s="23">
        <v>0</v>
      </c>
      <c r="R13" s="23">
        <v>77</v>
      </c>
      <c r="S13" s="13">
        <v>0.35</v>
      </c>
      <c r="T13" s="13">
        <v>1090</v>
      </c>
      <c r="U13" s="13">
        <v>0.3</v>
      </c>
      <c r="V13" s="13">
        <v>0.4</v>
      </c>
    </row>
    <row r="14" spans="14:22">
      <c r="N14" s="13" t="s">
        <v>40</v>
      </c>
      <c r="O14" s="23">
        <v>77</v>
      </c>
      <c r="P14" s="23">
        <v>77</v>
      </c>
      <c r="Q14" s="23">
        <v>0</v>
      </c>
      <c r="R14" s="23">
        <v>77</v>
      </c>
      <c r="S14" s="23">
        <v>12000</v>
      </c>
      <c r="T14" s="13">
        <v>1090</v>
      </c>
      <c r="U14" s="23">
        <v>12000</v>
      </c>
      <c r="V14" s="23">
        <v>12000</v>
      </c>
    </row>
    <row r="15" spans="14:22">
      <c r="N15" s="13" t="s">
        <v>41</v>
      </c>
      <c r="O15" s="23">
        <v>77</v>
      </c>
      <c r="P15" s="23">
        <v>77</v>
      </c>
      <c r="Q15" s="23">
        <v>0</v>
      </c>
      <c r="R15" s="23">
        <v>77</v>
      </c>
      <c r="S15" s="23">
        <v>15000</v>
      </c>
      <c r="T15" s="13">
        <v>1090</v>
      </c>
      <c r="U15" s="23">
        <v>15000</v>
      </c>
      <c r="V15" s="23">
        <v>20000</v>
      </c>
    </row>
    <row r="16" spans="14:22">
      <c r="N16" s="13" t="s">
        <v>44</v>
      </c>
      <c r="O16" s="23">
        <v>77</v>
      </c>
      <c r="P16" s="23">
        <v>77</v>
      </c>
      <c r="Q16" s="23">
        <v>0</v>
      </c>
      <c r="R16" s="23">
        <v>77</v>
      </c>
      <c r="S16" s="23">
        <v>5500</v>
      </c>
      <c r="T16" s="13">
        <v>1090</v>
      </c>
      <c r="U16" s="23">
        <v>5500</v>
      </c>
      <c r="V16" s="23">
        <v>5500</v>
      </c>
    </row>
    <row r="17" spans="14:22">
      <c r="N17" s="13" t="s">
        <v>50</v>
      </c>
      <c r="O17" s="23">
        <v>77</v>
      </c>
      <c r="P17" s="23">
        <v>77</v>
      </c>
      <c r="Q17" s="23">
        <v>0</v>
      </c>
      <c r="R17" s="23">
        <v>77</v>
      </c>
      <c r="S17" s="23">
        <v>24000</v>
      </c>
      <c r="T17" s="13">
        <v>1090</v>
      </c>
      <c r="U17" s="23">
        <v>24000</v>
      </c>
      <c r="V17" s="23">
        <v>24000</v>
      </c>
    </row>
    <row r="18" spans="14:22">
      <c r="N18" s="13" t="s">
        <v>52</v>
      </c>
      <c r="O18" s="23">
        <v>77</v>
      </c>
      <c r="P18" s="23">
        <v>77</v>
      </c>
      <c r="Q18" s="23">
        <v>0</v>
      </c>
      <c r="R18" s="23">
        <v>77</v>
      </c>
      <c r="S18" s="13">
        <v>0.06</v>
      </c>
      <c r="T18" s="13">
        <v>1090</v>
      </c>
      <c r="U18" s="13">
        <v>0.04</v>
      </c>
      <c r="V18" s="13">
        <v>0.08</v>
      </c>
    </row>
    <row r="19" spans="14:22">
      <c r="N19" s="14"/>
      <c r="O19" s="14"/>
      <c r="P19" s="14"/>
      <c r="Q19" s="14"/>
      <c r="R19" s="14"/>
      <c r="S19" s="14"/>
      <c r="T19" s="14"/>
      <c r="U19" s="14"/>
      <c r="V19" s="1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17"/>
  <sheetViews>
    <sheetView workbookViewId="0">
      <selection sqref="A1:XFD1048576"/>
    </sheetView>
  </sheetViews>
  <sheetFormatPr defaultRowHeight="15.75"/>
  <cols>
    <col min="1" max="1" width="12.125" bestFit="1" customWidth="1"/>
    <col min="2" max="2" width="12" bestFit="1" customWidth="1"/>
  </cols>
  <sheetData>
    <row r="1" spans="1:2">
      <c r="A1" t="s">
        <v>20</v>
      </c>
      <c r="B1" t="s">
        <v>35</v>
      </c>
    </row>
    <row r="2" spans="1:2">
      <c r="A2" s="16">
        <v>60</v>
      </c>
      <c r="B2" s="4">
        <v>66</v>
      </c>
    </row>
    <row r="3" spans="1:2">
      <c r="A3" s="16">
        <v>61</v>
      </c>
      <c r="B3" s="4">
        <v>68</v>
      </c>
    </row>
    <row r="4" spans="1:2">
      <c r="A4" s="16">
        <v>62</v>
      </c>
      <c r="B4" s="4">
        <v>69</v>
      </c>
    </row>
    <row r="5" spans="1:2">
      <c r="A5" s="16">
        <v>63</v>
      </c>
      <c r="B5" s="4">
        <v>71</v>
      </c>
    </row>
    <row r="6" spans="1:2">
      <c r="A6" s="16">
        <v>64</v>
      </c>
      <c r="B6" s="4">
        <v>72</v>
      </c>
    </row>
    <row r="7" spans="1:2">
      <c r="A7" s="16">
        <v>65</v>
      </c>
      <c r="B7" s="4">
        <v>74</v>
      </c>
    </row>
    <row r="8" spans="1:2">
      <c r="A8" s="16">
        <v>66</v>
      </c>
      <c r="B8" s="4">
        <v>76</v>
      </c>
    </row>
    <row r="9" spans="1:2">
      <c r="A9" s="16">
        <v>67</v>
      </c>
      <c r="B9" s="4">
        <v>77</v>
      </c>
    </row>
    <row r="10" spans="1:2">
      <c r="A10" s="16">
        <v>68</v>
      </c>
      <c r="B10" s="4">
        <v>79</v>
      </c>
    </row>
    <row r="11" spans="1:2">
      <c r="A11" s="16">
        <v>69</v>
      </c>
      <c r="B11" s="4">
        <v>81</v>
      </c>
    </row>
    <row r="12" spans="1:2">
      <c r="A12" s="16">
        <v>70</v>
      </c>
      <c r="B12" s="4">
        <v>83</v>
      </c>
    </row>
    <row r="13" spans="1:2">
      <c r="A13" s="16">
        <v>71</v>
      </c>
      <c r="B13" s="4">
        <v>84</v>
      </c>
    </row>
    <row r="14" spans="1:2">
      <c r="A14" s="16">
        <v>72</v>
      </c>
      <c r="B14" s="4">
        <v>86</v>
      </c>
    </row>
    <row r="15" spans="1:2">
      <c r="A15" s="16">
        <v>73</v>
      </c>
      <c r="B15" s="4">
        <v>88</v>
      </c>
    </row>
    <row r="16" spans="1:2">
      <c r="A16" s="16">
        <v>74</v>
      </c>
      <c r="B16" s="4">
        <v>90</v>
      </c>
    </row>
    <row r="17" spans="1:2">
      <c r="A17" s="16">
        <v>75</v>
      </c>
      <c r="B17" s="4">
        <v>93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12"/>
  <sheetViews>
    <sheetView workbookViewId="0">
      <selection sqref="A1:XFD1048576"/>
    </sheetView>
  </sheetViews>
  <sheetFormatPr defaultRowHeight="15.75"/>
  <cols>
    <col min="1" max="1" width="13.25" bestFit="1" customWidth="1"/>
    <col min="2" max="2" width="12" bestFit="1" customWidth="1"/>
  </cols>
  <sheetData>
    <row r="1" spans="1:2">
      <c r="A1" t="s">
        <v>7</v>
      </c>
      <c r="B1" t="s">
        <v>35</v>
      </c>
    </row>
    <row r="2" spans="1:2">
      <c r="A2" s="3">
        <v>0.05</v>
      </c>
      <c r="B2" s="4">
        <v>72</v>
      </c>
    </row>
    <row r="3" spans="1:2">
      <c r="A3" s="3">
        <v>6.0000000000000005E-2</v>
      </c>
      <c r="B3" s="4">
        <v>73</v>
      </c>
    </row>
    <row r="4" spans="1:2">
      <c r="A4" s="3">
        <v>7.0000000000000007E-2</v>
      </c>
      <c r="B4" s="4">
        <v>74</v>
      </c>
    </row>
    <row r="5" spans="1:2">
      <c r="A5" s="3">
        <v>0.08</v>
      </c>
      <c r="B5" s="4">
        <v>75</v>
      </c>
    </row>
    <row r="6" spans="1:2">
      <c r="A6" s="3">
        <v>0.09</v>
      </c>
      <c r="B6" s="4">
        <v>77</v>
      </c>
    </row>
    <row r="7" spans="1:2">
      <c r="A7" s="3">
        <v>9.9999999999999992E-2</v>
      </c>
      <c r="B7" s="4">
        <v>79</v>
      </c>
    </row>
    <row r="8" spans="1:2">
      <c r="A8" s="3">
        <v>0.10999999999999999</v>
      </c>
      <c r="B8" s="4">
        <v>82</v>
      </c>
    </row>
    <row r="9" spans="1:2">
      <c r="A9" s="3">
        <v>0.11999999999999998</v>
      </c>
      <c r="B9" s="4">
        <v>85</v>
      </c>
    </row>
    <row r="10" spans="1:2">
      <c r="A10" s="3">
        <v>0.12999999999999998</v>
      </c>
      <c r="B10" s="4">
        <v>89</v>
      </c>
    </row>
    <row r="11" spans="1:2">
      <c r="A11" s="3">
        <v>0.13999999999999999</v>
      </c>
      <c r="B11" s="4">
        <v>94</v>
      </c>
    </row>
    <row r="12" spans="1:2">
      <c r="A12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12"/>
  <sheetViews>
    <sheetView workbookViewId="0">
      <selection activeCell="A8" sqref="A8"/>
    </sheetView>
  </sheetViews>
  <sheetFormatPr defaultRowHeight="15.75"/>
  <cols>
    <col min="1" max="1" width="30" bestFit="1" customWidth="1"/>
    <col min="2" max="2" width="12" bestFit="1" customWidth="1"/>
  </cols>
  <sheetData>
    <row r="1" spans="1:2">
      <c r="A1" t="s">
        <v>68</v>
      </c>
      <c r="B1" t="s">
        <v>35</v>
      </c>
    </row>
    <row r="2" spans="1:2">
      <c r="A2" s="3">
        <v>0.5</v>
      </c>
      <c r="B2" s="4">
        <v>76</v>
      </c>
    </row>
    <row r="3" spans="1:2">
      <c r="A3" s="3">
        <v>0.6</v>
      </c>
      <c r="B3" s="4">
        <v>75</v>
      </c>
    </row>
    <row r="4" spans="1:2">
      <c r="A4" s="3">
        <v>0.7</v>
      </c>
      <c r="B4" s="4">
        <v>74</v>
      </c>
    </row>
    <row r="5" spans="1:2">
      <c r="A5" s="3">
        <v>0.79999999999999993</v>
      </c>
      <c r="B5" s="4">
        <v>73</v>
      </c>
    </row>
    <row r="6" spans="1:2">
      <c r="A6" s="3">
        <v>0.89999999999999991</v>
      </c>
      <c r="B6" s="4">
        <v>72</v>
      </c>
    </row>
    <row r="7" spans="1:2">
      <c r="A7" s="3">
        <v>0.99999999999999989</v>
      </c>
      <c r="B7" s="4">
        <v>72</v>
      </c>
    </row>
    <row r="8" spans="1:2">
      <c r="A8" s="3">
        <v>1.0999999999999999</v>
      </c>
      <c r="B8" s="4">
        <v>71</v>
      </c>
    </row>
    <row r="9" spans="1:2">
      <c r="A9" s="3">
        <v>1.2</v>
      </c>
      <c r="B9" s="4">
        <v>71</v>
      </c>
    </row>
    <row r="10" spans="1:2">
      <c r="A10" s="3">
        <v>1.3</v>
      </c>
      <c r="B10" s="4">
        <v>70</v>
      </c>
    </row>
    <row r="11" spans="1:2">
      <c r="A11" s="3">
        <v>1.4000000000000001</v>
      </c>
      <c r="B11" s="4">
        <v>70</v>
      </c>
    </row>
    <row r="12" spans="1:2">
      <c r="A12" s="3">
        <v>1.5</v>
      </c>
      <c r="B12" s="4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5.14</vt:lpstr>
      <vt:lpstr>Figure 5.15</vt:lpstr>
      <vt:lpstr>Figure 5.16</vt:lpstr>
      <vt:lpstr>Figure 5.17</vt:lpstr>
      <vt:lpstr>Figure 5.27</vt:lpstr>
      <vt:lpstr>Figure 5.28</vt:lpstr>
      <vt:lpstr>Figure 5.29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2006-06-22T16:10:39Z</dcterms:created>
  <dcterms:modified xsi:type="dcterms:W3CDTF">2008-09-14T13:59:02Z</dcterms:modified>
</cp:coreProperties>
</file>